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rk-sh.internal\private\CtxFr\laura.lueken\Downloads\"/>
    </mc:Choice>
  </mc:AlternateContent>
  <xr:revisionPtr revIDLastSave="0" documentId="8_{88A5DBCF-3C79-49CC-8A75-6B51240E6B76}" xr6:coauthVersionLast="47" xr6:coauthVersionMax="47" xr10:uidLastSave="{00000000-0000-0000-0000-000000000000}"/>
  <workbookProtection workbookAlgorithmName="SHA-512" workbookHashValue="P5S/tAMW4YZp1Z8N4LkQP+aarARI/040D1mtwZqAlIF3osdV3PpSPh3yQz9dvWuCAJbTByMvD1tIfv3shF7q2Q==" workbookSaltValue="a/1Jxu6l1OkmF3q1hpuNww==" workbookSpinCount="100000" lockStructure="1"/>
  <bookViews>
    <workbookView xWindow="28680" yWindow="-120" windowWidth="25440" windowHeight="15390" activeTab="1" xr2:uid="{00000000-000D-0000-FFFF-FFFF00000000}"/>
  </bookViews>
  <sheets>
    <sheet name="Anleitung" sheetId="4" r:id="rId1"/>
    <sheet name="Dienstreiseabrechnung" sheetId="1" r:id="rId2"/>
    <sheet name="Basistabelle" sheetId="3" state="hidden" r:id="rId3"/>
    <sheet name="Tabelle1" sheetId="5" state="hidden" r:id="rId4"/>
    <sheet name="Tabelle2" sheetId="7" state="hidden" r:id="rId5"/>
    <sheet name="Tabelle3" sheetId="8" state="hidden" r:id="rId6"/>
    <sheet name="Tabelle4" sheetId="9" state="hidden" r:id="rId7"/>
    <sheet name="Tabelle5" sheetId="10" state="hidden" r:id="rId8"/>
  </sheets>
  <externalReferences>
    <externalReference r:id="rId9"/>
  </externalReferences>
  <definedNames>
    <definedName name="_xlnm.Print_Area" localSheetId="1">Dienstreiseabrechnung!$A$1:$H$78</definedName>
    <definedName name="Kontrollkästchen7" localSheetId="1">Dienstreiseabrechnung!#REF!</definedName>
  </definedNames>
  <calcPr calcId="191029"/>
  <customWorkbookViews>
    <customWorkbookView name="Hundertmark, Sylvia - Persönliche Ansicht" guid="{69D0E9F2-ED71-4B03-A88B-8E3E43BB68A9}" mergeInterval="0" personalView="1" maximized="1" windowWidth="1920" windowHeight="862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0" i="3" l="1"/>
  <c r="B231" i="3"/>
  <c r="B230" i="3"/>
  <c r="B240" i="3" l="1"/>
  <c r="C240" i="3" s="1"/>
  <c r="D240" i="3" s="1"/>
  <c r="B238" i="3"/>
  <c r="H73" i="1" l="1"/>
  <c r="C206" i="3" l="1"/>
  <c r="C207" i="3"/>
  <c r="C205" i="3"/>
  <c r="C208" i="3" l="1"/>
  <c r="D205" i="3" l="1"/>
  <c r="D212" i="3"/>
  <c r="H70" i="1" l="1"/>
  <c r="G200" i="3"/>
  <c r="G195" i="3"/>
  <c r="G194" i="3"/>
  <c r="G193" i="3"/>
  <c r="N191" i="3" l="1"/>
  <c r="A183" i="3" l="1"/>
  <c r="A181" i="3" s="1"/>
  <c r="A180" i="3"/>
  <c r="A63" i="3" l="1"/>
  <c r="C195" i="3" l="1"/>
  <c r="C194" i="3"/>
  <c r="C193" i="3"/>
  <c r="A199" i="3"/>
  <c r="A195" i="3"/>
  <c r="A193" i="3"/>
  <c r="I193" i="3" s="1"/>
  <c r="A200" i="3"/>
  <c r="I200" i="3" s="1"/>
  <c r="A198" i="3"/>
  <c r="A194" i="3"/>
  <c r="I194" i="3" s="1"/>
  <c r="A190" i="3"/>
  <c r="A189" i="3"/>
  <c r="A188" i="3"/>
  <c r="D28" i="1"/>
  <c r="D26" i="1"/>
  <c r="I29" i="1"/>
  <c r="I27" i="1"/>
  <c r="G24" i="1"/>
  <c r="E193" i="3" l="1"/>
  <c r="H193" i="3" s="1"/>
  <c r="J193" i="3" s="1"/>
  <c r="I195" i="3"/>
  <c r="E195" i="3"/>
  <c r="K195" i="3" s="1"/>
  <c r="E194" i="3"/>
  <c r="K194" i="3" s="1"/>
  <c r="B97" i="3"/>
  <c r="K193" i="3" l="1"/>
  <c r="H195" i="3"/>
  <c r="J195" i="3" s="1"/>
  <c r="H194" i="3"/>
  <c r="J194" i="3" s="1"/>
  <c r="B145" i="3"/>
  <c r="C200" i="3" s="1"/>
  <c r="E200" i="3" s="1"/>
  <c r="B144" i="3"/>
  <c r="C199" i="3" s="1"/>
  <c r="B143" i="3"/>
  <c r="B141" i="3"/>
  <c r="B140" i="3"/>
  <c r="B139" i="3"/>
  <c r="B137" i="3"/>
  <c r="B136" i="3"/>
  <c r="C189" i="3" s="1"/>
  <c r="E189" i="3" s="1"/>
  <c r="H189" i="3" s="1"/>
  <c r="J189" i="3" s="1"/>
  <c r="B135" i="3"/>
  <c r="C188" i="3" s="1"/>
  <c r="B132" i="3"/>
  <c r="B133" i="3"/>
  <c r="B131" i="3"/>
  <c r="G189" i="3" l="1"/>
  <c r="I189" i="3" s="1"/>
  <c r="G190" i="3"/>
  <c r="I190" i="3" s="1"/>
  <c r="C190" i="3"/>
  <c r="E190" i="3" s="1"/>
  <c r="H190" i="3" s="1"/>
  <c r="J190" i="3" s="1"/>
  <c r="G198" i="3"/>
  <c r="I198" i="3" s="1"/>
  <c r="E199" i="3"/>
  <c r="H199" i="3" s="1"/>
  <c r="J199" i="3" s="1"/>
  <c r="C198" i="3"/>
  <c r="E198" i="3" s="1"/>
  <c r="K200" i="3"/>
  <c r="H200" i="3"/>
  <c r="J200" i="3" s="1"/>
  <c r="K189" i="3"/>
  <c r="E188" i="3"/>
  <c r="H188" i="3" s="1"/>
  <c r="J188" i="3" s="1"/>
  <c r="C53" i="3"/>
  <c r="F53" i="3"/>
  <c r="C54" i="3"/>
  <c r="F54" i="3"/>
  <c r="Q77" i="3"/>
  <c r="Q80" i="3"/>
  <c r="Q83" i="3"/>
  <c r="Q86" i="3"/>
  <c r="C93" i="3"/>
  <c r="A112" i="3"/>
  <c r="A113" i="3" s="1"/>
  <c r="G188" i="3" l="1"/>
  <c r="I188" i="3" s="1"/>
  <c r="K199" i="3"/>
  <c r="K190" i="3"/>
  <c r="K198" i="3"/>
  <c r="H198" i="3"/>
  <c r="J198" i="3" s="1"/>
  <c r="K188" i="3"/>
  <c r="K192" i="3"/>
  <c r="B98" i="3"/>
  <c r="A55" i="1"/>
  <c r="H40" i="1"/>
  <c r="H51" i="1" l="1"/>
  <c r="H74" i="1"/>
  <c r="A105" i="3"/>
  <c r="A107" i="3" s="1"/>
  <c r="B105" i="3" s="1"/>
  <c r="B107" i="3" l="1"/>
  <c r="A120" i="3"/>
  <c r="F83" i="3"/>
  <c r="F80" i="3"/>
  <c r="N80" i="3" s="1"/>
  <c r="T80" i="3" s="1"/>
  <c r="F86" i="3"/>
  <c r="N86" i="3" s="1"/>
  <c r="T86" i="3" s="1"/>
  <c r="F77" i="3"/>
  <c r="N77" i="3" s="1"/>
  <c r="T77" i="3" s="1"/>
  <c r="D17" i="1"/>
  <c r="D16" i="1"/>
  <c r="A17" i="1"/>
  <c r="A16" i="1"/>
  <c r="A127" i="3" l="1"/>
  <c r="B127" i="3" s="1"/>
  <c r="A58" i="3"/>
  <c r="A62" i="3"/>
  <c r="A64" i="3" s="1"/>
  <c r="B58" i="3"/>
  <c r="C204" i="3" l="1"/>
  <c r="D204" i="3" s="1"/>
  <c r="B62" i="3"/>
  <c r="A68" i="3"/>
  <c r="A69" i="3" s="1"/>
  <c r="C58" i="3"/>
  <c r="F58" i="3"/>
  <c r="D211" i="3" l="1"/>
  <c r="C211" i="3" s="1"/>
  <c r="D213" i="3"/>
  <c r="D210" i="3"/>
  <c r="D83" i="3"/>
  <c r="M58" i="3"/>
  <c r="Q58" i="3" s="1"/>
  <c r="S58" i="3"/>
  <c r="Z58" i="3" s="1"/>
  <c r="AA58" i="3" s="1"/>
  <c r="C62" i="3"/>
  <c r="F62" i="3" s="1"/>
  <c r="M62" i="3" s="1"/>
  <c r="L62" i="3"/>
  <c r="P58" i="3"/>
  <c r="R58" i="3" s="1"/>
  <c r="E214" i="3" l="1"/>
  <c r="D214" i="3"/>
  <c r="D218" i="3" s="1"/>
  <c r="D206" i="3"/>
  <c r="D208" i="3"/>
  <c r="L83" i="3"/>
  <c r="L80" i="3"/>
  <c r="M80" i="3" s="1"/>
  <c r="U80" i="3" s="1"/>
  <c r="A115" i="3"/>
  <c r="B115" i="3" s="1"/>
  <c r="E83" i="3"/>
  <c r="K83" i="3"/>
  <c r="C83" i="3"/>
  <c r="N83" i="3" s="1"/>
  <c r="T83" i="3" s="1"/>
  <c r="N62" i="3"/>
  <c r="L86" i="3"/>
  <c r="M86" i="3" s="1"/>
  <c r="D217" i="3" l="1"/>
  <c r="D219" i="3"/>
  <c r="M83" i="3"/>
  <c r="W83" i="3" s="1"/>
  <c r="E215" i="3"/>
  <c r="P80" i="3"/>
  <c r="R80" i="3" s="1"/>
  <c r="A116" i="3"/>
  <c r="B116" i="3" s="1"/>
  <c r="B117" i="3" s="1"/>
  <c r="W80" i="3"/>
  <c r="G199" i="3" s="1"/>
  <c r="I199" i="3" s="1"/>
  <c r="V80" i="3"/>
  <c r="B120" i="3"/>
  <c r="L77" i="3"/>
  <c r="M77" i="3" s="1"/>
  <c r="P77" i="3" s="1"/>
  <c r="R77" i="3" s="1"/>
  <c r="P86" i="3"/>
  <c r="R86" i="3" s="1"/>
  <c r="U86" i="3"/>
  <c r="W86" i="3"/>
  <c r="V86" i="3"/>
  <c r="D223" i="3" l="1"/>
  <c r="D221" i="3"/>
  <c r="D222" i="3"/>
  <c r="P83" i="3"/>
  <c r="R83" i="3" s="1"/>
  <c r="V83" i="3"/>
  <c r="U83" i="3"/>
  <c r="A124" i="3"/>
  <c r="B124" i="3" s="1"/>
  <c r="A123" i="3"/>
  <c r="B123" i="3" s="1"/>
  <c r="A122" i="3"/>
  <c r="B122" i="3" s="1"/>
  <c r="B166" i="3"/>
  <c r="C166" i="3" s="1"/>
  <c r="B165" i="3"/>
  <c r="C165" i="3" s="1"/>
  <c r="B164" i="3"/>
  <c r="C164" i="3" s="1"/>
  <c r="V77" i="3"/>
  <c r="W77" i="3"/>
  <c r="U77" i="3"/>
  <c r="B170" i="3" l="1"/>
  <c r="C170" i="3" s="1"/>
  <c r="B171" i="3"/>
  <c r="C171" i="3" s="1"/>
  <c r="B169" i="3"/>
  <c r="C169" i="3" s="1"/>
  <c r="B152" i="3"/>
  <c r="B153" i="3"/>
  <c r="B151" i="3"/>
  <c r="B161" i="3"/>
  <c r="C161" i="3" s="1"/>
  <c r="B160" i="3"/>
  <c r="C160" i="3" s="1"/>
  <c r="B159" i="3"/>
  <c r="C159" i="3" s="1"/>
  <c r="C112" i="3"/>
  <c r="B176" i="3" l="1"/>
  <c r="B174" i="3"/>
  <c r="B175" i="3"/>
  <c r="C152" i="3"/>
  <c r="C151" i="3"/>
  <c r="C174" i="3" s="1"/>
  <c r="C153" i="3"/>
  <c r="C176" i="3" l="1"/>
  <c r="C175" i="3"/>
  <c r="D215" i="3" l="1"/>
  <c r="C177" i="3"/>
  <c r="C69" i="1"/>
  <c r="C77" i="1"/>
  <c r="B125" i="3" l="1"/>
  <c r="B126" i="3" s="1"/>
  <c r="C1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Hundertmark, Sylvia</author>
  </authors>
  <commentList>
    <comment ref="C9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
Bitte nach Fertigstellung der Abrechnung sie Anlage Verpflegung mit ausdrucken!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0" authorId="0" shapeId="0" xr:uid="{98CA458D-0227-4BD4-BE80-059A43CB9301}">
      <text>
        <r>
          <rPr>
            <b/>
            <sz val="9"/>
            <color indexed="81"/>
            <rFont val="Tahoma"/>
            <family val="2"/>
          </rPr>
          <t xml:space="preserve">
Bitte nach Fertigstellung der Abrechnung sie Anlage Verpflegung mit ausdrucken!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<sst xmlns="http://schemas.openxmlformats.org/spreadsheetml/2006/main" count="420" uniqueCount="307">
  <si>
    <t>Name, Vorname</t>
  </si>
  <si>
    <t>Reisezweck</t>
  </si>
  <si>
    <t>KM</t>
  </si>
  <si>
    <t>Reisenebenkosten</t>
  </si>
  <si>
    <t>Parkgebühren</t>
  </si>
  <si>
    <t>Kosten Taxi</t>
  </si>
  <si>
    <t>1.  Angaben zur Person</t>
  </si>
  <si>
    <t>     </t>
  </si>
  <si>
    <t>Dienststelle</t>
  </si>
  <si>
    <t>2. Angaben zur Dienstreise</t>
  </si>
  <si>
    <t>Antritt der Dienstreise:</t>
  </si>
  <si>
    <t>Ende der Dienstreise:</t>
  </si>
  <si>
    <t>3. Abrechnung der Dienstreise</t>
  </si>
  <si>
    <t>Flugzeug</t>
  </si>
  <si>
    <t>Gesamtbetrag  in EUR</t>
  </si>
  <si>
    <t>Kontierung:</t>
  </si>
  <si>
    <t>Kostenstelle</t>
  </si>
  <si>
    <t>Sachkonten</t>
  </si>
  <si>
    <t>68732</t>
  </si>
  <si>
    <t>Beförderungsmittel (bitte anklicken)</t>
  </si>
  <si>
    <t>Eigenes Fahrrad</t>
  </si>
  <si>
    <t>Eigenes Kfz</t>
  </si>
  <si>
    <t>Beginn der Sitzung / Dienstgeschäfte:</t>
  </si>
  <si>
    <t>Ende der Sitzung / Dienstgeschäfte:</t>
  </si>
  <si>
    <r>
      <t xml:space="preserve">Ziel-Adresse (Name, Straße, Hausnr., PLZ, Ort)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Bitte auswählen oder alternativ angeben</t>
    </r>
  </si>
  <si>
    <t>Frühstück</t>
  </si>
  <si>
    <t>Mittag</t>
  </si>
  <si>
    <t>Abendessen</t>
  </si>
  <si>
    <t>Bereich/Abteilung</t>
  </si>
  <si>
    <t>für Dienstreisen innerhalb von Deutschland</t>
  </si>
  <si>
    <t>Gutschrift:</t>
  </si>
  <si>
    <t>Belastung:</t>
  </si>
  <si>
    <t>Zur Zahlung angewiesen:</t>
  </si>
  <si>
    <t>Überwiesen am:</t>
  </si>
  <si>
    <t>Rechnungsbetrag:</t>
  </si>
  <si>
    <t>gebucht:</t>
  </si>
  <si>
    <t>Zahlungsbetrag:</t>
  </si>
  <si>
    <t>rechnerisch richtig:</t>
  </si>
  <si>
    <t>sachlich richtig:</t>
  </si>
  <si>
    <t>siehe nebenstehend</t>
  </si>
  <si>
    <t>Interne Beleg-Nummer:</t>
  </si>
  <si>
    <t>(bitte Routenplanung beifügen)</t>
  </si>
  <si>
    <t>Konto-Nr.</t>
  </si>
  <si>
    <t>Bankleitzahl</t>
  </si>
  <si>
    <t>BIC</t>
  </si>
  <si>
    <t>4. Bankverbindung</t>
  </si>
  <si>
    <t>Kontoinhaber (Name, Vorname)</t>
  </si>
  <si>
    <t>Kreditistitut</t>
  </si>
  <si>
    <t>Iban-Nr.</t>
  </si>
  <si>
    <t>Ort, Datum</t>
  </si>
  <si>
    <t>Datum (TT.MM.JJJJ)</t>
  </si>
  <si>
    <t>Uhrzeit (hh:mm)</t>
  </si>
  <si>
    <t>Ermittlung Mahlzeiten bei nicht erfüllter Mindestabwesenheit</t>
  </si>
  <si>
    <t>Umrechnung Zahl</t>
  </si>
  <si>
    <t>Abwesenheit bei eintäg DR</t>
  </si>
  <si>
    <t>Anrechnung Kürzung bei fehlender Mindestabwesenheit</t>
  </si>
  <si>
    <t>Begrenzung Wegstreckentschädigung auf 130 EUR</t>
  </si>
  <si>
    <t>Deckelung Wegstreckenentschädigung</t>
  </si>
  <si>
    <t>KM bei Wegstreckenentschädigung runden</t>
  </si>
  <si>
    <t>Text:</t>
  </si>
  <si>
    <t>Sprung in Formular bei Klick Verpflegung</t>
  </si>
  <si>
    <t>Diff zw. maxKürz u ISTKürz</t>
  </si>
  <si>
    <t>vorgen. falsche Kürzung bei fehldendem Anspr</t>
  </si>
  <si>
    <t>Ergebnis bei fehlendem Anspruch</t>
  </si>
  <si>
    <t>IST Anspruch Pauschale</t>
  </si>
  <si>
    <t>Anspruch regulär bei Erfüll</t>
  </si>
  <si>
    <t>Tatsächliche Kürzung</t>
  </si>
  <si>
    <t>Mögl. Maximale Mahlzeiten</t>
  </si>
  <si>
    <t>Gesamtbetrag Anrechnung Abreise</t>
  </si>
  <si>
    <t>Gesamtbetrag Anrechnung Anreise</t>
  </si>
  <si>
    <t>Ergebnis Ende</t>
  </si>
  <si>
    <t>Meldung wenn Anspruch erfüllt aber Kürzung zu hoch</t>
  </si>
  <si>
    <t>Ergebnis max. Kürzung bei Anspruch</t>
  </si>
  <si>
    <t>Kürzung auf Null</t>
  </si>
  <si>
    <t>Differenz wenn kein Anspr aber Kürzung</t>
  </si>
  <si>
    <t>Diff zw. maxKürz u ISTKürz bei fehlendem Anspr</t>
  </si>
  <si>
    <t>Meldung ob Kürzung zu hoch, wenn IST Anspr erfüllt</t>
  </si>
  <si>
    <t>IST Anspruch Pauschale erfüllt</t>
  </si>
  <si>
    <t>Anspruch regulär bei Erfüllung</t>
  </si>
  <si>
    <t>Mögl. Maximale Kürzung</t>
  </si>
  <si>
    <t>Gesamtbetrag Anrechnung eintägig</t>
  </si>
  <si>
    <t>DB Kürzung erhaltene Verpflegung</t>
  </si>
  <si>
    <t>Tage mit 24 Std. Abwesenheit</t>
  </si>
  <si>
    <t>Gesamttage</t>
  </si>
  <si>
    <t>Berechnung DR-Tage</t>
  </si>
  <si>
    <t>Mindestabwesenheit erfüllt</t>
  </si>
  <si>
    <t>eintag erfüllt</t>
  </si>
  <si>
    <t>Anspruch Pauschale 1 TG DR</t>
  </si>
  <si>
    <t>Anspruch nur bei 1 TG DR</t>
  </si>
  <si>
    <t>Umrechnung Uhrz in Zahl</t>
  </si>
  <si>
    <t>Abwesenheit 1 TG DR</t>
  </si>
  <si>
    <t>Betrag Anspruch auf VPL 24 Std</t>
  </si>
  <si>
    <t>Gesamt Anspruch 24 Std</t>
  </si>
  <si>
    <t>Anspruch Pauschale 24 Std</t>
  </si>
  <si>
    <t>TG Anspruch auf VPL 24 Std</t>
  </si>
  <si>
    <t>Betrag Anspruch auf VPL Abreise</t>
  </si>
  <si>
    <t>Betrag Anspruch auf VPL Anreise</t>
  </si>
  <si>
    <t>TG Anspruch auf VPL Abreise</t>
  </si>
  <si>
    <t>TG Anspruch auf VPL Anreise</t>
  </si>
  <si>
    <t>DR-Tage gesamt</t>
  </si>
  <si>
    <t>Tg 24 Std abwesend</t>
  </si>
  <si>
    <t>Abreisedatum</t>
  </si>
  <si>
    <t>Anreisedatum</t>
  </si>
  <si>
    <t>DB Verpflegungspauschale</t>
  </si>
  <si>
    <t>Abreise</t>
  </si>
  <si>
    <t>Pos. Nr. Adresse</t>
  </si>
  <si>
    <t>Anreise</t>
  </si>
  <si>
    <t>Grabauer Str. 17, 23843 Bad Oldesloe</t>
  </si>
  <si>
    <t>DRK-Kreisverband Stormarn e.V.</t>
  </si>
  <si>
    <t>DRK-KV Stormarn</t>
  </si>
  <si>
    <t>Bahnhofstraße 11, 25524 Itzehoe</t>
  </si>
  <si>
    <t>DRK-Kreisverband Steinburg e.V.</t>
  </si>
  <si>
    <t>DRK-KV Steinburg</t>
  </si>
  <si>
    <t>Kurhausstr. 57, 23795 Bad Segeberg</t>
  </si>
  <si>
    <t>DRK-Kreisverband Segeberg e.V.</t>
  </si>
  <si>
    <t>DRK-KV Segeberg</t>
  </si>
  <si>
    <t>Stadtweg 49, 24837 Schleswig</t>
  </si>
  <si>
    <t>DRK-Kreisverband Schleswig-Flensburg e.V.</t>
  </si>
  <si>
    <t>DRK-KV Schlesw-FL</t>
  </si>
  <si>
    <t>Berliner Str. 2, 24768 Rendsburg</t>
  </si>
  <si>
    <t>DRK-Kreisverband Rendsburg-Eckernförde e.V.</t>
  </si>
  <si>
    <t>DRK-KV RD-EF</t>
  </si>
  <si>
    <t>Plöner Landstraße 14, 24211 Schellhorn</t>
  </si>
  <si>
    <t>DRK-Kreisverband Plöner Land e.V.</t>
  </si>
  <si>
    <t>DRK-KV PL</t>
  </si>
  <si>
    <t>Oberer Ehmschen 53, 25462 Rellingen</t>
  </si>
  <si>
    <t>DRK-Kreisverband Pinneberg e.V.</t>
  </si>
  <si>
    <t>Waldstraße 6, 23701 Eutin</t>
  </si>
  <si>
    <t>DRK-Kreisverband Ostholstein e.V.</t>
  </si>
  <si>
    <t>DRK-KV OH</t>
  </si>
  <si>
    <t>Industriestr. 9, 25813 Husum</t>
  </si>
  <si>
    <t>DRK-Kreisverband Nordfriesland e.V.</t>
  </si>
  <si>
    <t>DRK-KV NF</t>
  </si>
  <si>
    <t>Schützenstraße 14 - 16, 24534 Neumünster</t>
  </si>
  <si>
    <t>DRK-Kreisverband Neumünster e.V.</t>
  </si>
  <si>
    <t>DRK-KV NMS</t>
  </si>
  <si>
    <t>Herrendamm 42 - 50, 23556 Lübeck</t>
  </si>
  <si>
    <t>DRK-Kreisverband Lübeck e.V.</t>
  </si>
  <si>
    <t>DRK-KV Lübeck</t>
  </si>
  <si>
    <t>Klaus-Groth-Platz 1, 24105 Kiel</t>
  </si>
  <si>
    <t>DRK-Kreisverband Kiel e.V.</t>
  </si>
  <si>
    <t>DRK-KV Kiel</t>
  </si>
  <si>
    <t>Röpersberg 10, 23909 Ratzeburg</t>
  </si>
  <si>
    <t>DRK-Kreisverband Herzogtum-Lauenburg e.V.</t>
  </si>
  <si>
    <t>DRK-KV Hzt.-LB</t>
  </si>
  <si>
    <t>Valentiner Hof 29, 24941 Flensburg</t>
  </si>
  <si>
    <t>DRK-Kreisverband Flensburg-Stadt e.V.</t>
  </si>
  <si>
    <t>DRK-KV FL-Stadt</t>
  </si>
  <si>
    <t>Hamburger Straße 73, 25746 Heide</t>
  </si>
  <si>
    <t xml:space="preserve">DRK-Kreisverband Dithmarschen e.V. </t>
  </si>
  <si>
    <t>DRK-KV Dithmarschen</t>
  </si>
  <si>
    <t>Inselstraße 44, 25946 Wittdün/Amrum</t>
  </si>
  <si>
    <t>DRK-Zentrum für Gesundheit und Familie</t>
  </si>
  <si>
    <t>ZGF Wittdün</t>
  </si>
  <si>
    <t>Ölmühlenallee 6, 24306 Plön</t>
  </si>
  <si>
    <t>ZGF Plön</t>
  </si>
  <si>
    <t>Uthlandestr. 8, 25849 Pellworm</t>
  </si>
  <si>
    <t>ZGF Pellworm</t>
  </si>
  <si>
    <t>Henry-Dunant-Straße 6-10, 24223 Schwentinental / OT Raisdorf</t>
  </si>
  <si>
    <t>DRK Schul- und Therapiezentrum</t>
  </si>
  <si>
    <t>SUTZ Raisdorf</t>
  </si>
  <si>
    <t>Waldstraße 52, 23568 Lübeck</t>
  </si>
  <si>
    <t>SuPz Lübeck</t>
  </si>
  <si>
    <t>Herrendamm 42-50, 23556 Lübeck</t>
  </si>
  <si>
    <t>DRK-Rettungsdienstschule Schleswig-Holstein gGmbH</t>
  </si>
  <si>
    <t>RDS</t>
  </si>
  <si>
    <t>Im Bad 102, 25826 St. Peter-Ording</t>
  </si>
  <si>
    <t>DRK Nordsee-Reha-Klinik St. Peter-Ording</t>
  </si>
  <si>
    <t>NRK SPO</t>
  </si>
  <si>
    <t>Landesgeschäftsstelle</t>
  </si>
  <si>
    <t>DRK Landesförderzentrum</t>
  </si>
  <si>
    <t>Landesförderzentrum</t>
  </si>
  <si>
    <t>Henry-Dunant-Straße 10-12, 24223 Schwentinental / OT Raisdorf</t>
  </si>
  <si>
    <t>Hilfszu/Depot Raisdorf</t>
  </si>
  <si>
    <t>DRK Norddeutsches Epilepsiezentrum Raisdorf</t>
  </si>
  <si>
    <t>EPI Klinik Raisdorf</t>
  </si>
  <si>
    <t>Röpersberg 2, 23909 Ratzeburg</t>
  </si>
  <si>
    <t>DRK-Krankenhaus Mölln-Ratzeburg gGmbH</t>
  </si>
  <si>
    <t>DRK KH MRZ</t>
  </si>
  <si>
    <t>Carstennstraße 58, 12205 Berlin</t>
  </si>
  <si>
    <t>Generalsektretariat beim DRK e.V. Berlin</t>
  </si>
  <si>
    <t>DRK GS Berlin</t>
  </si>
  <si>
    <t>DRK Christof-Husen-Haus</t>
  </si>
  <si>
    <t>Chr.-Husen-Haus</t>
  </si>
  <si>
    <t>Swinemünder Straße 7-7e, 24943 Flensburg</t>
  </si>
  <si>
    <t>DRK Betreutes Wohnen Flensburg-Mürwik</t>
  </si>
  <si>
    <t>BW Flensburg-Mürwik</t>
  </si>
  <si>
    <t>Seestraße 32, 23747 Dahme</t>
  </si>
  <si>
    <t>DRK Betreutes Wohnen Dahme</t>
  </si>
  <si>
    <t>BW Dahme</t>
  </si>
  <si>
    <t xml:space="preserve">     </t>
  </si>
  <si>
    <t xml:space="preserve">    </t>
  </si>
  <si>
    <t xml:space="preserve">      </t>
  </si>
  <si>
    <t>Adresse</t>
  </si>
  <si>
    <t>Einrichtung</t>
  </si>
  <si>
    <t>Pos.</t>
  </si>
  <si>
    <t>Abkürzung</t>
  </si>
  <si>
    <t>Einzelbetrag Tg zwischen AnAbreise</t>
  </si>
  <si>
    <t>Unterschrift:</t>
  </si>
  <si>
    <t>Menge</t>
  </si>
  <si>
    <t>Klick Menge Mahlzeiten</t>
  </si>
  <si>
    <t>DRK LV S.-H. e. V., Einsatz- und Logistikzentrum Raisdorf</t>
  </si>
  <si>
    <t>DRK Landesverband Schleswig-Holstein e.V.</t>
  </si>
  <si>
    <t>DRK Senioren- u. Pflegezentrum im Park</t>
  </si>
  <si>
    <t>Bitte geben Sie noch in der Anlage Verpflegung die gewährte Mahlzeit unter Pkt. 4. an. Bitte Art der Mahlzeit anklicken.</t>
  </si>
  <si>
    <t>M</t>
  </si>
  <si>
    <t>Beding dass kein Anspruch eintägig = wahr</t>
  </si>
  <si>
    <t>Ergebnis</t>
  </si>
  <si>
    <t>Ggf. sind Auswahlboxen und Kontrollkästchen anzuklicken.</t>
  </si>
  <si>
    <t>Anleitung und Erläuterungen zum Ausfüllen der Dienstreiseabrechnung sowie der Anlage Verpflegung</t>
  </si>
  <si>
    <t>Dienstreisegenehmigung ist beigefügt :</t>
  </si>
  <si>
    <t>Betrag erhalten (bei Barauszahlung)</t>
  </si>
  <si>
    <t xml:space="preserve">          Bewilligte generelle Dienstreisegenehmigung liegt vor:</t>
  </si>
  <si>
    <t>Bedingung für KFZ-KZ eig.</t>
  </si>
  <si>
    <t>Bedingung für Dienst KFZ-KZ</t>
  </si>
  <si>
    <t>Start- und Zieladresse</t>
  </si>
  <si>
    <t>z. B. Startadresse bei Privatanschrift:</t>
  </si>
  <si>
    <t>Max Müller o. Müller, Max, Blümchenweg 3, 24899 Blumenhausen</t>
  </si>
  <si>
    <t>Nur bei Erstattung durch das GS auszufüllen:</t>
  </si>
  <si>
    <t>DRK-KV Pinneberg</t>
  </si>
  <si>
    <t>Ich versichere, dass mir die Auslagen in angegebener Höhe entstanden sind und ich vorstehende Angaben nach bestem Wissen und Gewissen vollständig und richtig gemacht habe.</t>
  </si>
  <si>
    <t>Dienstfahrrad</t>
  </si>
  <si>
    <t>Dienstwagen</t>
  </si>
  <si>
    <r>
      <rPr>
        <b/>
        <sz val="12"/>
        <color theme="1"/>
        <rFont val="Calibri"/>
        <family val="2"/>
        <scheme val="minor"/>
      </rPr>
      <t>Fahrtkosten</t>
    </r>
    <r>
      <rPr>
        <sz val="9"/>
        <color theme="1"/>
        <rFont val="Calibri"/>
        <family val="2"/>
        <scheme val="minor"/>
      </rPr>
      <t xml:space="preserve"> (Kosten für Fahrkarten, Bahntickets usw.)</t>
    </r>
  </si>
  <si>
    <t>IST mögl. max. Kürzung gem. IST Menge Tage</t>
  </si>
  <si>
    <t>IST Gesamt Tg für mögl. gesamt max. Kürzung</t>
  </si>
  <si>
    <t>Bahn</t>
  </si>
  <si>
    <t>Bus</t>
  </si>
  <si>
    <t>So. RK</t>
  </si>
  <si>
    <t>KM-Geld</t>
  </si>
  <si>
    <t>Wegstreckenentschädigung für Nutzg. eigenes Kfz</t>
  </si>
  <si>
    <t>Meldung Pewe</t>
  </si>
  <si>
    <t>Mahlzeiten mit Gew. Verpfl</t>
  </si>
  <si>
    <t>Mahlzeiten ohne Gew. Verpfl</t>
  </si>
  <si>
    <t>(Bitte Belege beifügen)</t>
  </si>
  <si>
    <t>Eintägig</t>
  </si>
  <si>
    <t>mehrtägig</t>
  </si>
  <si>
    <t>zwischen</t>
  </si>
  <si>
    <t>gesamt</t>
  </si>
  <si>
    <t>Siehe ab Zeile 71 Anl Verpfl</t>
  </si>
  <si>
    <t>Menge Mahlzeit bei Nichtanspr VerpflPau</t>
  </si>
  <si>
    <t>wenn beide 0 dann wahr</t>
  </si>
  <si>
    <t xml:space="preserve">           Der Gesamtbetrag soll auf nachfolgendes Konto überwiesen werden</t>
  </si>
  <si>
    <t xml:space="preserve">Dienstreiseabrechnung                  </t>
  </si>
  <si>
    <t xml:space="preserve">   </t>
  </si>
  <si>
    <t>Bitte beachten Sie bei der Angabe der Reisezeiten wie Datum und Uhrzeit die hinterlegten Formate.</t>
  </si>
  <si>
    <t>Oder bei einer Veranstaltung in einem Hotel:</t>
  </si>
  <si>
    <t>Hotel Berlin, Lützowplatz 17, 10785 Berlin</t>
  </si>
  <si>
    <t>Dienstreiseantrag</t>
  </si>
  <si>
    <t>Text Begründung private Kfz Nutzung</t>
  </si>
  <si>
    <t>Bedingung dass Zeile Begründung im Antrag mit Text gefüllt ist</t>
  </si>
  <si>
    <t>Bitte vor jeder Dienstreise einen Dienstreiseantrag stellen und sich diesen genehmigen lassen, sofern Ihnen keine generelle Dienstreisegenehmigung für Ihre Reise erteilt wurde.</t>
  </si>
  <si>
    <t>Bitte beginnen Sie bei der Bearbeitung des Formulars DR-Abrechnung immer mit der Dienstreiseabrechnung, die Anlage Verpflegung bitte erst anschließend ausfüllen.</t>
  </si>
  <si>
    <t>Bitte achten Sie bei den alternativen Angaben im hellblauen/rosa Feld darauf, dass Sie nicht nur die Adresse, sondern auch den Namen mit angeben.</t>
  </si>
  <si>
    <t>eintägig erfüllt = wahr</t>
  </si>
  <si>
    <t>Kürzung unter mehrtägig = falsch</t>
  </si>
  <si>
    <t>wenn eintägig wahr u. Kürzung mehrtägig = falsch</t>
  </si>
  <si>
    <t>Plausibilität Kürzungen Verpflegung eintägig/mehrtägig</t>
  </si>
  <si>
    <t>Wenn Text dann falsche Eintragung:</t>
  </si>
  <si>
    <t>nicht eintägig = wahr / nicht mehrtägig = falsch</t>
  </si>
  <si>
    <t>Bedingung erfüllt mit falsch, wenn eintägig aber Kürz mehrtägig</t>
  </si>
  <si>
    <t>Bedingung erfüllt mit falsch, wenn mehrtägig aber Kürz eintägig</t>
  </si>
  <si>
    <t>wahr wenn Kürzung unter eintägig</t>
  </si>
  <si>
    <t>Sind die Eintragungen korrekt, verschwinden die roten Fehlermeldungen.</t>
  </si>
  <si>
    <t>Bitte geben Sie die Mahlzeiten unter den mehrtägigen Dienstreisen an!</t>
  </si>
  <si>
    <t>Bitte geben Sie die Mahlzeiten unter den eintägigen Dienstreisen an!</t>
  </si>
  <si>
    <t>Kosten-    stelle</t>
  </si>
  <si>
    <t>Bitte beachten Sie die Fehlermeldungen auf der rechten Blattseite in roter Schrift, die ggf. bei falschen oder fehlenden Eintragungen angezeigt werden.</t>
  </si>
  <si>
    <t>Bedingung: Wenn &gt;0 dann Meldung Weiterleitung an Pewe</t>
  </si>
  <si>
    <t>Menge Mahlzeiten bei VerpflP</t>
  </si>
  <si>
    <t>Mautgebühren u. sonstige Kosten</t>
  </si>
  <si>
    <t>SfA Kiel</t>
  </si>
  <si>
    <t>DRK-Fachschule für Altenpflege</t>
  </si>
  <si>
    <t>SfA Eutin</t>
  </si>
  <si>
    <t>SfA Heide</t>
  </si>
  <si>
    <t>Kirchenstraße 10, 24105 Kiel</t>
  </si>
  <si>
    <t>Meinsdorfer Weg 19, 23701 Eutin</t>
  </si>
  <si>
    <t>Esmachstraße 50, 25746 Heide</t>
  </si>
  <si>
    <t xml:space="preserve">eintägig </t>
  </si>
  <si>
    <t>gesch veranl. Bew.</t>
  </si>
  <si>
    <t>Zahl 1, wenn eintägig unter 8 Stadt</t>
  </si>
  <si>
    <t>mit Pauschale</t>
  </si>
  <si>
    <t>Kürzung gesch veranl. Bew.</t>
  </si>
  <si>
    <t>ohne Pauschale</t>
  </si>
  <si>
    <t>wenn über 1, dann eintägig unter 8 Std. und Mahlzeit gleich gesch veranl. Bewirtung</t>
  </si>
  <si>
    <t>1 wenn mehrtägig</t>
  </si>
  <si>
    <t>über 1 wenn kein Anspr auf Pauschale</t>
  </si>
  <si>
    <t>1 wenn gesch veranl Bewirtung</t>
  </si>
  <si>
    <t>1 wenn eintägig über 8 Std.</t>
  </si>
  <si>
    <t>0 wenn eintägig unter 8 Stunden</t>
  </si>
  <si>
    <t>Vers.          Datum</t>
  </si>
  <si>
    <t>Dateipfad</t>
  </si>
  <si>
    <t>Seite(n)</t>
  </si>
  <si>
    <t>Freigabe durch: Schmieder</t>
  </si>
  <si>
    <t>Bearbeiter(in): Hundertmark/Struve</t>
  </si>
  <si>
    <r>
      <t xml:space="preserve">Start-Adresse (Straße, Hausnr., PLZ, Ort)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Bitte auswählen oder alternativ angeben</t>
    </r>
  </si>
  <si>
    <t>- ehrenamtlich -</t>
  </si>
  <si>
    <t>Es sind nur die hellblauen (DR-Antrag) und die lilafarbenen Felder (DR-Abrechnung) zu füllen.</t>
  </si>
  <si>
    <t>1 von 1</t>
  </si>
  <si>
    <t>Intranat / Qualitätsmanagement / Formulare /
FO 010_Dienstreiseantrag + Dienstreiseabrechnung EA</t>
  </si>
  <si>
    <t>1.0              01.08.2019</t>
  </si>
  <si>
    <t>Dienstreiseabrechnung EA 2024</t>
  </si>
  <si>
    <t>Futterkamp</t>
  </si>
  <si>
    <t>Ausbildungszentrum Futterkamp</t>
  </si>
  <si>
    <t>Gutshof 1, 24327 Blekendorf</t>
  </si>
  <si>
    <t>Besteht eine betriebliche Notwendigkeit für die Nutzung des privaten PKW</t>
  </si>
  <si>
    <t>während einer Langstrecke über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</si>
</sst>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#,##0.0"/>
    <numFmt numFmtId="166" formatCode="h:mm;@"/>
    <numFmt numFmtId="167" formatCode="0.0000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</font>
    <font>
      <b/>
      <sz val="11.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26"/>
      <color theme="1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Font="1" applyProtection="1"/>
    <xf numFmtId="0" fontId="21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9" fillId="3" borderId="10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Protection="1"/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0" fontId="1" fillId="0" borderId="0" xfId="0" applyFont="1" applyBorder="1" applyProtection="1"/>
    <xf numFmtId="4" fontId="1" fillId="0" borderId="0" xfId="0" applyNumberFormat="1" applyFont="1" applyBorder="1" applyProtection="1"/>
    <xf numFmtId="4" fontId="0" fillId="0" borderId="0" xfId="0" applyNumberFormat="1" applyFont="1" applyProtection="1"/>
    <xf numFmtId="4" fontId="0" fillId="0" borderId="0" xfId="0" applyNumberFormat="1" applyFont="1" applyFill="1" applyBorder="1" applyProtection="1"/>
    <xf numFmtId="0" fontId="6" fillId="2" borderId="6" xfId="0" applyFont="1" applyFill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17" fillId="4" borderId="4" xfId="0" applyFont="1" applyFill="1" applyBorder="1" applyProtection="1"/>
    <xf numFmtId="0" fontId="17" fillId="4" borderId="5" xfId="0" applyFont="1" applyFill="1" applyBorder="1" applyProtection="1"/>
    <xf numFmtId="4" fontId="17" fillId="4" borderId="5" xfId="0" applyNumberFormat="1" applyFont="1" applyFill="1" applyBorder="1" applyProtection="1"/>
    <xf numFmtId="4" fontId="17" fillId="4" borderId="6" xfId="0" applyNumberFormat="1" applyFont="1" applyFill="1" applyBorder="1" applyProtection="1"/>
    <xf numFmtId="0" fontId="0" fillId="0" borderId="0" xfId="0" applyFont="1" applyFill="1" applyProtection="1"/>
    <xf numFmtId="0" fontId="21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Protection="1"/>
    <xf numFmtId="0" fontId="0" fillId="0" borderId="28" xfId="0" applyBorder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0" fillId="0" borderId="31" xfId="0" applyBorder="1" applyProtection="1"/>
    <xf numFmtId="4" fontId="0" fillId="0" borderId="31" xfId="0" applyNumberFormat="1" applyBorder="1" applyProtection="1"/>
    <xf numFmtId="0" fontId="0" fillId="0" borderId="32" xfId="0" applyBorder="1" applyProtection="1"/>
    <xf numFmtId="0" fontId="1" fillId="0" borderId="33" xfId="0" applyFont="1" applyBorder="1" applyProtection="1"/>
    <xf numFmtId="0" fontId="0" fillId="0" borderId="0" xfId="0" applyFill="1" applyProtection="1"/>
    <xf numFmtId="0" fontId="0" fillId="0" borderId="0" xfId="0" applyBorder="1" applyProtection="1"/>
    <xf numFmtId="4" fontId="1" fillId="5" borderId="28" xfId="0" applyNumberFormat="1" applyFont="1" applyFill="1" applyBorder="1" applyProtection="1"/>
    <xf numFmtId="4" fontId="1" fillId="0" borderId="2" xfId="0" applyNumberFormat="1" applyFont="1" applyBorder="1" applyProtection="1"/>
    <xf numFmtId="4" fontId="1" fillId="0" borderId="2" xfId="0" applyNumberFormat="1" applyFont="1" applyFill="1" applyBorder="1" applyProtection="1"/>
    <xf numFmtId="4" fontId="0" fillId="6" borderId="2" xfId="0" applyNumberFormat="1" applyFill="1" applyBorder="1" applyProtection="1"/>
    <xf numFmtId="4" fontId="0" fillId="0" borderId="2" xfId="0" applyNumberFormat="1" applyBorder="1" applyProtection="1"/>
    <xf numFmtId="0" fontId="0" fillId="0" borderId="2" xfId="0" applyBorder="1" applyProtection="1"/>
    <xf numFmtId="0" fontId="0" fillId="0" borderId="29" xfId="0" applyBorder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1" fillId="5" borderId="30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right" wrapText="1"/>
    </xf>
    <xf numFmtId="0" fontId="0" fillId="6" borderId="0" xfId="0" applyFill="1" applyBorder="1" applyAlignment="1" applyProtection="1">
      <alignment horizontal="right" wrapText="1"/>
    </xf>
    <xf numFmtId="0" fontId="0" fillId="0" borderId="0" xfId="0" applyBorder="1" applyAlignment="1" applyProtection="1">
      <alignment horizontal="right" wrapText="1"/>
    </xf>
    <xf numFmtId="0" fontId="0" fillId="0" borderId="0" xfId="0" applyFill="1" applyBorder="1" applyAlignment="1" applyProtection="1">
      <alignment horizontal="right" wrapText="1"/>
    </xf>
    <xf numFmtId="0" fontId="0" fillId="6" borderId="0" xfId="0" applyFill="1" applyBorder="1" applyAlignment="1" applyProtection="1">
      <alignment wrapText="1"/>
    </xf>
    <xf numFmtId="0" fontId="1" fillId="5" borderId="30" xfId="0" applyFont="1" applyFill="1" applyBorder="1" applyProtection="1"/>
    <xf numFmtId="0" fontId="0" fillId="6" borderId="0" xfId="0" applyFill="1" applyBorder="1" applyProtection="1"/>
    <xf numFmtId="4" fontId="1" fillId="5" borderId="30" xfId="0" applyNumberFormat="1" applyFont="1" applyFill="1" applyBorder="1" applyProtection="1"/>
    <xf numFmtId="4" fontId="0" fillId="6" borderId="0" xfId="0" applyNumberFormat="1" applyFill="1" applyBorder="1" applyProtection="1"/>
    <xf numFmtId="4" fontId="0" fillId="0" borderId="0" xfId="0" applyNumberFormat="1" applyBorder="1" applyProtection="1"/>
    <xf numFmtId="4" fontId="1" fillId="0" borderId="0" xfId="0" applyNumberFormat="1" applyFont="1" applyBorder="1" applyAlignment="1" applyProtection="1">
      <alignment wrapText="1"/>
    </xf>
    <xf numFmtId="4" fontId="1" fillId="5" borderId="30" xfId="0" applyNumberFormat="1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>
      <alignment wrapText="1"/>
    </xf>
    <xf numFmtId="4" fontId="0" fillId="6" borderId="0" xfId="0" applyNumberFormat="1" applyFill="1" applyBorder="1" applyAlignment="1" applyProtection="1">
      <alignment wrapText="1"/>
    </xf>
    <xf numFmtId="0" fontId="0" fillId="0" borderId="17" xfId="0" applyBorder="1" applyProtection="1"/>
    <xf numFmtId="0" fontId="0" fillId="7" borderId="2" xfId="0" applyFill="1" applyBorder="1" applyProtection="1"/>
    <xf numFmtId="2" fontId="0" fillId="7" borderId="29" xfId="0" applyNumberFormat="1" applyFill="1" applyBorder="1" applyProtection="1"/>
    <xf numFmtId="0" fontId="0" fillId="7" borderId="0" xfId="0" applyFill="1" applyBorder="1" applyProtection="1"/>
    <xf numFmtId="2" fontId="0" fillId="7" borderId="31" xfId="0" applyNumberFormat="1" applyFill="1" applyBorder="1" applyProtection="1"/>
    <xf numFmtId="0" fontId="0" fillId="7" borderId="31" xfId="0" applyFill="1" applyBorder="1" applyProtection="1"/>
    <xf numFmtId="4" fontId="0" fillId="7" borderId="0" xfId="0" applyNumberFormat="1" applyFill="1" applyBorder="1" applyProtection="1"/>
    <xf numFmtId="14" fontId="0" fillId="7" borderId="0" xfId="0" applyNumberFormat="1" applyFill="1" applyBorder="1" applyProtection="1"/>
    <xf numFmtId="14" fontId="0" fillId="7" borderId="31" xfId="0" applyNumberFormat="1" applyFill="1" applyBorder="1" applyProtection="1"/>
    <xf numFmtId="0" fontId="0" fillId="7" borderId="17" xfId="0" applyFill="1" applyBorder="1" applyProtection="1"/>
    <xf numFmtId="0" fontId="1" fillId="7" borderId="33" xfId="0" applyFont="1" applyFill="1" applyBorder="1" applyProtection="1"/>
    <xf numFmtId="0" fontId="1" fillId="0" borderId="31" xfId="0" applyFont="1" applyBorder="1" applyAlignment="1" applyProtection="1">
      <alignment wrapText="1"/>
    </xf>
    <xf numFmtId="0" fontId="1" fillId="0" borderId="31" xfId="0" applyFont="1" applyBorder="1" applyProtection="1"/>
    <xf numFmtId="0" fontId="0" fillId="0" borderId="38" xfId="0" applyBorder="1" applyProtection="1"/>
    <xf numFmtId="0" fontId="0" fillId="0" borderId="37" xfId="0" applyBorder="1" applyProtection="1"/>
    <xf numFmtId="0" fontId="0" fillId="0" borderId="33" xfId="0" applyBorder="1" applyProtection="1"/>
    <xf numFmtId="0" fontId="0" fillId="0" borderId="29" xfId="0" applyBorder="1" applyAlignment="1" applyProtection="1">
      <alignment horizontal="right"/>
    </xf>
    <xf numFmtId="0" fontId="0" fillId="0" borderId="2" xfId="0" applyFont="1" applyBorder="1" applyProtection="1"/>
    <xf numFmtId="0" fontId="0" fillId="0" borderId="36" xfId="0" applyBorder="1" applyProtection="1"/>
    <xf numFmtId="0" fontId="0" fillId="0" borderId="35" xfId="0" applyBorder="1" applyProtection="1"/>
    <xf numFmtId="0" fontId="0" fillId="0" borderId="34" xfId="0" applyBorder="1" applyProtection="1"/>
    <xf numFmtId="0" fontId="0" fillId="0" borderId="27" xfId="0" applyBorder="1" applyProtection="1"/>
    <xf numFmtId="20" fontId="0" fillId="0" borderId="31" xfId="0" applyNumberFormat="1" applyBorder="1" applyProtection="1"/>
    <xf numFmtId="4" fontId="0" fillId="0" borderId="30" xfId="0" applyNumberFormat="1" applyBorder="1" applyProtection="1"/>
    <xf numFmtId="2" fontId="0" fillId="0" borderId="31" xfId="0" applyNumberFormat="1" applyBorder="1" applyProtection="1"/>
    <xf numFmtId="0" fontId="28" fillId="0" borderId="33" xfId="0" applyFont="1" applyBorder="1" applyProtection="1"/>
    <xf numFmtId="0" fontId="0" fillId="0" borderId="0" xfId="0" applyFill="1" applyBorder="1" applyProtection="1"/>
    <xf numFmtId="0" fontId="31" fillId="0" borderId="0" xfId="0" applyFont="1"/>
    <xf numFmtId="0" fontId="19" fillId="0" borderId="0" xfId="0" applyFont="1"/>
    <xf numFmtId="0" fontId="32" fillId="0" borderId="0" xfId="0" applyFont="1" applyFill="1"/>
    <xf numFmtId="0" fontId="33" fillId="0" borderId="0" xfId="0" applyFont="1"/>
    <xf numFmtId="0" fontId="34" fillId="0" borderId="0" xfId="0" applyFont="1"/>
    <xf numFmtId="0" fontId="36" fillId="0" borderId="0" xfId="0" applyFont="1" applyFill="1" applyProtection="1"/>
    <xf numFmtId="0" fontId="36" fillId="0" borderId="4" xfId="0" applyFont="1" applyFill="1" applyBorder="1" applyAlignment="1" applyProtection="1">
      <alignment horizontal="left" vertical="center" wrapText="1"/>
    </xf>
    <xf numFmtId="0" fontId="36" fillId="0" borderId="5" xfId="0" applyFont="1" applyFill="1" applyBorder="1" applyAlignment="1" applyProtection="1">
      <alignment vertical="center" wrapText="1"/>
    </xf>
    <xf numFmtId="0" fontId="35" fillId="0" borderId="9" xfId="0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vertical="center" wrapText="1"/>
    </xf>
    <xf numFmtId="4" fontId="11" fillId="0" borderId="6" xfId="0" applyNumberFormat="1" applyFont="1" applyBorder="1" applyProtection="1"/>
    <xf numFmtId="0" fontId="11" fillId="0" borderId="0" xfId="0" applyFont="1" applyProtection="1"/>
    <xf numFmtId="4" fontId="0" fillId="0" borderId="0" xfId="0" applyNumberFormat="1" applyFill="1" applyBorder="1" applyProtection="1"/>
    <xf numFmtId="4" fontId="0" fillId="0" borderId="2" xfId="0" applyNumberFormat="1" applyFill="1" applyBorder="1" applyProtection="1"/>
    <xf numFmtId="0" fontId="20" fillId="0" borderId="0" xfId="0" applyFont="1" applyProtection="1"/>
    <xf numFmtId="0" fontId="0" fillId="0" borderId="2" xfId="0" applyBorder="1" applyAlignment="1" applyProtection="1">
      <alignment horizontal="right"/>
    </xf>
    <xf numFmtId="0" fontId="1" fillId="0" borderId="0" xfId="0" applyFont="1" applyProtection="1"/>
    <xf numFmtId="0" fontId="1" fillId="0" borderId="30" xfId="0" applyFont="1" applyBorder="1" applyProtection="1"/>
    <xf numFmtId="0" fontId="1" fillId="0" borderId="29" xfId="0" applyFont="1" applyBorder="1" applyProtection="1"/>
    <xf numFmtId="0" fontId="1" fillId="0" borderId="2" xfId="0" applyFont="1" applyBorder="1" applyProtection="1"/>
    <xf numFmtId="0" fontId="1" fillId="0" borderId="28" xfId="0" applyFont="1" applyBorder="1" applyProtection="1"/>
    <xf numFmtId="0" fontId="20" fillId="0" borderId="33" xfId="0" applyFont="1" applyBorder="1" applyProtection="1"/>
    <xf numFmtId="0" fontId="39" fillId="0" borderId="0" xfId="0" applyFont="1"/>
    <xf numFmtId="0" fontId="0" fillId="0" borderId="3" xfId="0" applyBorder="1" applyProtection="1"/>
    <xf numFmtId="0" fontId="0" fillId="6" borderId="0" xfId="0" applyFill="1" applyProtection="1"/>
    <xf numFmtId="0" fontId="18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4" fontId="18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 wrapText="1"/>
    </xf>
    <xf numFmtId="4" fontId="11" fillId="0" borderId="0" xfId="0" applyNumberFormat="1" applyFont="1" applyFill="1" applyBorder="1" applyProtection="1"/>
    <xf numFmtId="4" fontId="0" fillId="0" borderId="0" xfId="0" applyNumberFormat="1" applyFont="1" applyFill="1" applyProtection="1"/>
    <xf numFmtId="0" fontId="6" fillId="2" borderId="15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2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4" fontId="25" fillId="0" borderId="0" xfId="0" applyNumberFormat="1" applyFont="1" applyFill="1" applyBorder="1" applyAlignment="1" applyProtection="1"/>
    <xf numFmtId="4" fontId="8" fillId="0" borderId="0" xfId="0" applyNumberFormat="1" applyFont="1" applyFill="1" applyBorder="1" applyProtection="1"/>
    <xf numFmtId="49" fontId="25" fillId="0" borderId="0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2" fontId="1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left" vertical="center" wrapText="1"/>
    </xf>
    <xf numFmtId="4" fontId="36" fillId="0" borderId="0" xfId="0" applyNumberFormat="1" applyFont="1" applyFill="1" applyBorder="1" applyProtection="1"/>
    <xf numFmtId="0" fontId="36" fillId="0" borderId="4" xfId="0" applyFont="1" applyFill="1" applyBorder="1" applyAlignment="1" applyProtection="1">
      <alignment horizontal="center" vertical="center" wrapText="1"/>
    </xf>
    <xf numFmtId="0" fontId="13" fillId="8" borderId="8" xfId="0" applyFont="1" applyFill="1" applyBorder="1" applyProtection="1"/>
    <xf numFmtId="0" fontId="14" fillId="8" borderId="0" xfId="0" applyFont="1" applyFill="1" applyBorder="1" applyProtection="1"/>
    <xf numFmtId="4" fontId="0" fillId="8" borderId="0" xfId="0" applyNumberFormat="1" applyFont="1" applyFill="1" applyBorder="1" applyProtection="1"/>
    <xf numFmtId="0" fontId="0" fillId="8" borderId="0" xfId="0" applyFont="1" applyFill="1" applyProtection="1"/>
    <xf numFmtId="0" fontId="14" fillId="8" borderId="8" xfId="0" applyFont="1" applyFill="1" applyBorder="1" applyProtection="1"/>
    <xf numFmtId="0" fontId="0" fillId="8" borderId="0" xfId="0" applyFont="1" applyFill="1" applyBorder="1" applyProtection="1"/>
    <xf numFmtId="0" fontId="10" fillId="8" borderId="8" xfId="0" applyFont="1" applyFill="1" applyBorder="1" applyAlignment="1" applyProtection="1"/>
    <xf numFmtId="4" fontId="0" fillId="8" borderId="0" xfId="0" applyNumberFormat="1" applyFont="1" applyFill="1" applyBorder="1" applyAlignment="1" applyProtection="1">
      <alignment horizontal="center"/>
    </xf>
    <xf numFmtId="0" fontId="0" fillId="8" borderId="13" xfId="0" applyFont="1" applyFill="1" applyBorder="1" applyProtection="1"/>
    <xf numFmtId="0" fontId="0" fillId="8" borderId="14" xfId="0" applyFont="1" applyFill="1" applyBorder="1" applyProtection="1"/>
    <xf numFmtId="4" fontId="0" fillId="8" borderId="14" xfId="0" applyNumberFormat="1" applyFont="1" applyFill="1" applyBorder="1" applyProtection="1"/>
    <xf numFmtId="4" fontId="0" fillId="8" borderId="15" xfId="0" applyNumberFormat="1" applyFont="1" applyFill="1" applyBorder="1" applyProtection="1"/>
    <xf numFmtId="0" fontId="14" fillId="8" borderId="0" xfId="0" applyFont="1" applyFill="1" applyBorder="1" applyAlignment="1" applyProtection="1"/>
    <xf numFmtId="4" fontId="15" fillId="8" borderId="0" xfId="0" applyNumberFormat="1" applyFont="1" applyFill="1" applyBorder="1" applyProtection="1"/>
    <xf numFmtId="0" fontId="7" fillId="8" borderId="14" xfId="0" applyFont="1" applyFill="1" applyBorder="1" applyAlignment="1" applyProtection="1">
      <alignment vertical="center" wrapText="1"/>
    </xf>
    <xf numFmtId="0" fontId="1" fillId="8" borderId="13" xfId="0" applyFont="1" applyFill="1" applyBorder="1" applyAlignment="1" applyProtection="1">
      <alignment horizontal="left" vertical="center"/>
    </xf>
    <xf numFmtId="0" fontId="23" fillId="8" borderId="0" xfId="0" applyFont="1" applyFill="1" applyBorder="1" applyAlignment="1" applyProtection="1">
      <alignment vertical="center" wrapText="1"/>
    </xf>
    <xf numFmtId="0" fontId="0" fillId="8" borderId="0" xfId="0" applyFill="1" applyBorder="1" applyAlignment="1" applyProtection="1">
      <alignment vertical="top" wrapText="1"/>
    </xf>
    <xf numFmtId="0" fontId="22" fillId="8" borderId="0" xfId="0" applyFont="1" applyFill="1" applyBorder="1" applyAlignment="1" applyProtection="1">
      <alignment vertical="center" wrapText="1"/>
    </xf>
    <xf numFmtId="0" fontId="0" fillId="8" borderId="16" xfId="0" applyFont="1" applyFill="1" applyBorder="1" applyProtection="1"/>
    <xf numFmtId="0" fontId="0" fillId="8" borderId="15" xfId="0" applyFont="1" applyFill="1" applyBorder="1" applyAlignment="1" applyProtection="1">
      <alignment horizontal="right"/>
    </xf>
    <xf numFmtId="4" fontId="4" fillId="8" borderId="0" xfId="0" applyNumberFormat="1" applyFont="1" applyFill="1" applyProtection="1"/>
    <xf numFmtId="4" fontId="0" fillId="8" borderId="0" xfId="0" applyNumberFormat="1" applyFont="1" applyFill="1" applyProtection="1"/>
    <xf numFmtId="0" fontId="0" fillId="8" borderId="7" xfId="0" applyFont="1" applyFill="1" applyBorder="1" applyProtection="1"/>
    <xf numFmtId="0" fontId="0" fillId="8" borderId="11" xfId="0" applyFont="1" applyFill="1" applyBorder="1" applyProtection="1"/>
    <xf numFmtId="4" fontId="0" fillId="8" borderId="11" xfId="0" applyNumberFormat="1" applyFont="1" applyFill="1" applyBorder="1" applyProtection="1"/>
    <xf numFmtId="0" fontId="0" fillId="8" borderId="12" xfId="0" applyFont="1" applyFill="1" applyBorder="1" applyAlignment="1" applyProtection="1">
      <alignment horizontal="right"/>
    </xf>
    <xf numFmtId="1" fontId="40" fillId="8" borderId="3" xfId="0" applyNumberFormat="1" applyFont="1" applyFill="1" applyBorder="1" applyAlignment="1" applyProtection="1">
      <alignment horizontal="center"/>
    </xf>
    <xf numFmtId="0" fontId="18" fillId="8" borderId="7" xfId="0" applyFont="1" applyFill="1" applyBorder="1" applyProtection="1"/>
    <xf numFmtId="49" fontId="0" fillId="8" borderId="0" xfId="0" applyNumberFormat="1" applyFont="1" applyFill="1" applyAlignment="1" applyProtection="1">
      <alignment horizontal="center"/>
    </xf>
    <xf numFmtId="4" fontId="38" fillId="8" borderId="0" xfId="0" applyNumberFormat="1" applyFont="1" applyFill="1" applyProtection="1"/>
    <xf numFmtId="0" fontId="0" fillId="8" borderId="22" xfId="0" applyFont="1" applyFill="1" applyBorder="1" applyProtection="1"/>
    <xf numFmtId="0" fontId="0" fillId="8" borderId="9" xfId="0" applyFont="1" applyFill="1" applyBorder="1" applyAlignment="1" applyProtection="1">
      <alignment horizontal="right"/>
    </xf>
    <xf numFmtId="0" fontId="0" fillId="8" borderId="12" xfId="0" applyFont="1" applyFill="1" applyBorder="1" applyProtection="1"/>
    <xf numFmtId="0" fontId="1" fillId="8" borderId="13" xfId="0" applyFont="1" applyFill="1" applyBorder="1" applyProtection="1"/>
    <xf numFmtId="0" fontId="1" fillId="8" borderId="14" xfId="0" applyFont="1" applyFill="1" applyBorder="1" applyProtection="1"/>
    <xf numFmtId="0" fontId="1" fillId="8" borderId="15" xfId="0" applyFont="1" applyFill="1" applyBorder="1" applyProtection="1"/>
    <xf numFmtId="4" fontId="7" fillId="8" borderId="14" xfId="0" applyNumberFormat="1" applyFont="1" applyFill="1" applyBorder="1" applyProtection="1"/>
    <xf numFmtId="4" fontId="1" fillId="8" borderId="15" xfId="0" applyNumberFormat="1" applyFont="1" applyFill="1" applyBorder="1" applyProtection="1"/>
    <xf numFmtId="0" fontId="0" fillId="8" borderId="15" xfId="0" applyFont="1" applyFill="1" applyBorder="1" applyProtection="1"/>
    <xf numFmtId="4" fontId="7" fillId="8" borderId="15" xfId="0" applyNumberFormat="1" applyFont="1" applyFill="1" applyBorder="1" applyProtection="1"/>
    <xf numFmtId="0" fontId="24" fillId="8" borderId="13" xfId="0" applyFont="1" applyFill="1" applyBorder="1" applyProtection="1"/>
    <xf numFmtId="4" fontId="15" fillId="8" borderId="14" xfId="0" applyNumberFormat="1" applyFont="1" applyFill="1" applyBorder="1" applyProtection="1"/>
    <xf numFmtId="4" fontId="14" fillId="8" borderId="0" xfId="0" applyNumberFormat="1" applyFont="1" applyFill="1" applyBorder="1" applyProtection="1"/>
    <xf numFmtId="0" fontId="10" fillId="8" borderId="0" xfId="0" applyFont="1" applyFill="1" applyBorder="1" applyProtection="1"/>
    <xf numFmtId="4" fontId="10" fillId="8" borderId="0" xfId="0" applyNumberFormat="1" applyFont="1" applyFill="1" applyBorder="1" applyProtection="1"/>
    <xf numFmtId="0" fontId="10" fillId="8" borderId="0" xfId="0" applyFont="1" applyFill="1" applyBorder="1" applyAlignment="1" applyProtection="1"/>
    <xf numFmtId="0" fontId="10" fillId="8" borderId="8" xfId="0" applyFont="1" applyFill="1" applyBorder="1" applyProtection="1"/>
    <xf numFmtId="4" fontId="0" fillId="8" borderId="9" xfId="0" applyNumberFormat="1" applyFont="1" applyFill="1" applyBorder="1" applyProtection="1"/>
    <xf numFmtId="0" fontId="10" fillId="8" borderId="0" xfId="0" applyFont="1" applyFill="1" applyBorder="1" applyAlignment="1" applyProtection="1">
      <alignment horizontal="right"/>
    </xf>
    <xf numFmtId="4" fontId="18" fillId="8" borderId="26" xfId="0" applyNumberFormat="1" applyFont="1" applyFill="1" applyBorder="1" applyProtection="1"/>
    <xf numFmtId="0" fontId="0" fillId="8" borderId="9" xfId="0" applyFont="1" applyFill="1" applyBorder="1" applyProtection="1"/>
    <xf numFmtId="4" fontId="1" fillId="8" borderId="9" xfId="0" applyNumberFormat="1" applyFont="1" applyFill="1" applyBorder="1" applyProtection="1"/>
    <xf numFmtId="0" fontId="10" fillId="8" borderId="0" xfId="0" applyFont="1" applyFill="1" applyBorder="1" applyAlignment="1" applyProtection="1">
      <alignment vertical="center"/>
    </xf>
    <xf numFmtId="0" fontId="27" fillId="8" borderId="0" xfId="0" applyFont="1" applyFill="1" applyBorder="1" applyAlignment="1" applyProtection="1">
      <alignment horizontal="right" vertical="center"/>
    </xf>
    <xf numFmtId="0" fontId="12" fillId="8" borderId="11" xfId="0" applyFont="1" applyFill="1" applyBorder="1" applyAlignment="1" applyProtection="1">
      <alignment vertical="center" wrapText="1"/>
    </xf>
    <xf numFmtId="0" fontId="1" fillId="8" borderId="15" xfId="0" applyFont="1" applyFill="1" applyBorder="1" applyAlignment="1" applyProtection="1">
      <alignment vertical="center" wrapText="1"/>
    </xf>
    <xf numFmtId="0" fontId="1" fillId="8" borderId="9" xfId="0" applyFont="1" applyFill="1" applyBorder="1" applyAlignment="1" applyProtection="1">
      <alignment vertical="center" wrapText="1"/>
    </xf>
    <xf numFmtId="0" fontId="0" fillId="8" borderId="9" xfId="0" applyFont="1" applyFill="1" applyBorder="1" applyAlignment="1" applyProtection="1">
      <alignment vertical="center"/>
    </xf>
    <xf numFmtId="0" fontId="1" fillId="8" borderId="8" xfId="0" applyFont="1" applyFill="1" applyBorder="1" applyAlignment="1" applyProtection="1">
      <alignment horizontal="left" vertical="center"/>
    </xf>
    <xf numFmtId="0" fontId="7" fillId="8" borderId="0" xfId="0" applyFont="1" applyFill="1" applyBorder="1" applyAlignment="1" applyProtection="1">
      <alignment vertical="center" wrapText="1"/>
    </xf>
    <xf numFmtId="0" fontId="1" fillId="8" borderId="4" xfId="0" applyFont="1" applyFill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6" xfId="0" applyFont="1" applyFill="1" applyBorder="1" applyAlignment="1" applyProtection="1">
      <alignment vertical="center" wrapText="1"/>
    </xf>
    <xf numFmtId="0" fontId="3" fillId="8" borderId="0" xfId="0" applyFont="1" applyFill="1" applyBorder="1" applyAlignment="1" applyProtection="1">
      <alignment vertical="center"/>
    </xf>
    <xf numFmtId="49" fontId="3" fillId="8" borderId="0" xfId="0" applyNumberFormat="1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right" vertical="center"/>
    </xf>
    <xf numFmtId="0" fontId="2" fillId="8" borderId="0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/>
    </xf>
    <xf numFmtId="0" fontId="0" fillId="0" borderId="39" xfId="0" applyBorder="1" applyProtection="1"/>
    <xf numFmtId="164" fontId="0" fillId="7" borderId="36" xfId="0" applyNumberFormat="1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0" fontId="0" fillId="7" borderId="27" xfId="0" applyFill="1" applyBorder="1" applyAlignment="1" applyProtection="1">
      <alignment horizontal="center"/>
    </xf>
    <xf numFmtId="167" fontId="0" fillId="7" borderId="0" xfId="0" applyNumberFormat="1" applyFill="1" applyBorder="1" applyProtection="1"/>
    <xf numFmtId="0" fontId="39" fillId="0" borderId="0" xfId="0" applyFont="1" applyBorder="1" applyAlignment="1"/>
    <xf numFmtId="0" fontId="39" fillId="0" borderId="0" xfId="0" applyFont="1" applyBorder="1" applyAlignment="1">
      <alignment horizontal="center"/>
    </xf>
    <xf numFmtId="0" fontId="43" fillId="0" borderId="43" xfId="0" applyFont="1" applyBorder="1"/>
    <xf numFmtId="0" fontId="43" fillId="0" borderId="26" xfId="0" applyFont="1" applyBorder="1" applyAlignment="1">
      <alignment horizontal="center"/>
    </xf>
    <xf numFmtId="0" fontId="43" fillId="0" borderId="43" xfId="0" applyFont="1" applyBorder="1" applyAlignment="1">
      <alignment horizontal="left" vertical="top"/>
    </xf>
    <xf numFmtId="4" fontId="38" fillId="0" borderId="26" xfId="0" applyNumberFormat="1" applyFont="1" applyBorder="1" applyAlignment="1" applyProtection="1">
      <alignment horizontal="center" vertical="top"/>
    </xf>
    <xf numFmtId="0" fontId="43" fillId="0" borderId="44" xfId="0" applyFont="1" applyBorder="1" applyAlignment="1"/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10" fillId="9" borderId="33" xfId="0" applyFont="1" applyFill="1" applyBorder="1" applyAlignment="1" applyProtection="1">
      <alignment vertical="center"/>
    </xf>
    <xf numFmtId="0" fontId="10" fillId="9" borderId="17" xfId="0" applyFont="1" applyFill="1" applyBorder="1" applyAlignment="1" applyProtection="1">
      <alignment vertical="center"/>
    </xf>
    <xf numFmtId="0" fontId="0" fillId="9" borderId="17" xfId="0" applyFont="1" applyFill="1" applyBorder="1" applyProtection="1"/>
    <xf numFmtId="0" fontId="10" fillId="9" borderId="31" xfId="0" applyFont="1" applyFill="1" applyBorder="1" applyAlignment="1" applyProtection="1">
      <alignment vertical="center"/>
    </xf>
    <xf numFmtId="0" fontId="10" fillId="9" borderId="0" xfId="0" applyFont="1" applyFill="1" applyBorder="1" applyAlignment="1" applyProtection="1">
      <alignment vertical="center"/>
    </xf>
    <xf numFmtId="0" fontId="0" fillId="9" borderId="30" xfId="0" applyFont="1" applyFill="1" applyBorder="1" applyProtection="1"/>
    <xf numFmtId="0" fontId="10" fillId="9" borderId="29" xfId="0" applyFont="1" applyFill="1" applyBorder="1" applyAlignment="1" applyProtection="1">
      <alignment vertical="center"/>
    </xf>
    <xf numFmtId="0" fontId="10" fillId="9" borderId="2" xfId="0" applyFont="1" applyFill="1" applyBorder="1" applyAlignment="1" applyProtection="1">
      <alignment vertical="center"/>
    </xf>
    <xf numFmtId="0" fontId="0" fillId="9" borderId="28" xfId="0" applyFont="1" applyFill="1" applyBorder="1" applyProtection="1"/>
    <xf numFmtId="166" fontId="8" fillId="9" borderId="3" xfId="0" applyNumberFormat="1" applyFont="1" applyFill="1" applyBorder="1" applyAlignment="1" applyProtection="1">
      <alignment horizontal="center" vertical="center" wrapText="1"/>
      <protection locked="0"/>
    </xf>
    <xf numFmtId="20" fontId="8" fillId="9" borderId="3" xfId="0" applyNumberFormat="1" applyFont="1" applyFill="1" applyBorder="1" applyAlignment="1" applyProtection="1">
      <alignment horizontal="center" vertical="center" wrapText="1"/>
      <protection locked="0"/>
    </xf>
    <xf numFmtId="20" fontId="8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4" fontId="25" fillId="9" borderId="3" xfId="0" applyNumberFormat="1" applyFont="1" applyFill="1" applyBorder="1" applyAlignment="1" applyProtection="1">
      <protection locked="0"/>
    </xf>
    <xf numFmtId="165" fontId="8" fillId="9" borderId="3" xfId="0" applyNumberFormat="1" applyFont="1" applyFill="1" applyBorder="1" applyProtection="1">
      <protection locked="0"/>
    </xf>
    <xf numFmtId="4" fontId="8" fillId="9" borderId="3" xfId="0" applyNumberFormat="1" applyFont="1" applyFill="1" applyBorder="1" applyProtection="1">
      <protection locked="0"/>
    </xf>
    <xf numFmtId="49" fontId="25" fillId="9" borderId="3" xfId="0" applyNumberFormat="1" applyFont="1" applyFill="1" applyBorder="1" applyAlignment="1" applyProtection="1">
      <alignment horizontal="left"/>
      <protection locked="0"/>
    </xf>
    <xf numFmtId="0" fontId="0" fillId="0" borderId="33" xfId="0" applyBorder="1"/>
    <xf numFmtId="0" fontId="0" fillId="0" borderId="17" xfId="0" applyBorder="1"/>
    <xf numFmtId="0" fontId="0" fillId="0" borderId="32" xfId="0" applyBorder="1"/>
    <xf numFmtId="0" fontId="0" fillId="0" borderId="31" xfId="0" applyBorder="1"/>
    <xf numFmtId="0" fontId="0" fillId="0" borderId="30" xfId="0" applyBorder="1"/>
    <xf numFmtId="0" fontId="0" fillId="0" borderId="29" xfId="0" applyBorder="1"/>
    <xf numFmtId="0" fontId="0" fillId="0" borderId="2" xfId="0" applyBorder="1"/>
    <xf numFmtId="0" fontId="0" fillId="0" borderId="28" xfId="0" applyBorder="1"/>
    <xf numFmtId="0" fontId="1" fillId="0" borderId="33" xfId="0" applyFont="1" applyBorder="1"/>
    <xf numFmtId="4" fontId="0" fillId="0" borderId="31" xfId="0" applyNumberFormat="1" applyBorder="1"/>
    <xf numFmtId="4" fontId="0" fillId="0" borderId="29" xfId="0" applyNumberFormat="1" applyBorder="1"/>
    <xf numFmtId="2" fontId="0" fillId="0" borderId="28" xfId="0" applyNumberFormat="1" applyBorder="1"/>
    <xf numFmtId="0" fontId="0" fillId="0" borderId="4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49" fontId="8" fillId="9" borderId="4" xfId="0" applyNumberFormat="1" applyFont="1" applyFill="1" applyBorder="1" applyAlignment="1" applyProtection="1">
      <alignment horizontal="left"/>
      <protection locked="0"/>
    </xf>
    <xf numFmtId="49" fontId="8" fillId="9" borderId="6" xfId="0" applyNumberFormat="1" applyFont="1" applyFill="1" applyBorder="1" applyAlignment="1" applyProtection="1">
      <alignment horizontal="left"/>
      <protection locked="0"/>
    </xf>
    <xf numFmtId="0" fontId="25" fillId="9" borderId="4" xfId="0" applyFont="1" applyFill="1" applyBorder="1" applyAlignment="1" applyProtection="1">
      <alignment horizontal="left"/>
      <protection locked="0"/>
    </xf>
    <xf numFmtId="0" fontId="25" fillId="9" borderId="5" xfId="0" applyFont="1" applyFill="1" applyBorder="1" applyAlignment="1" applyProtection="1">
      <alignment horizontal="left"/>
      <protection locked="0"/>
    </xf>
    <xf numFmtId="0" fontId="25" fillId="9" borderId="6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9" fontId="25" fillId="9" borderId="4" xfId="0" applyNumberFormat="1" applyFont="1" applyFill="1" applyBorder="1" applyAlignment="1" applyProtection="1">
      <alignment horizontal="left"/>
      <protection locked="0"/>
    </xf>
    <xf numFmtId="49" fontId="25" fillId="9" borderId="5" xfId="0" applyNumberFormat="1" applyFont="1" applyFill="1" applyBorder="1" applyAlignment="1" applyProtection="1">
      <alignment horizontal="left"/>
      <protection locked="0"/>
    </xf>
    <xf numFmtId="49" fontId="25" fillId="9" borderId="6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49" fontId="25" fillId="9" borderId="13" xfId="0" applyNumberFormat="1" applyFont="1" applyFill="1" applyBorder="1" applyAlignment="1" applyProtection="1">
      <alignment horizontal="left"/>
      <protection locked="0"/>
    </xf>
    <xf numFmtId="49" fontId="25" fillId="9" borderId="14" xfId="0" applyNumberFormat="1" applyFont="1" applyFill="1" applyBorder="1" applyAlignment="1" applyProtection="1">
      <alignment horizontal="left"/>
      <protection locked="0"/>
    </xf>
    <xf numFmtId="49" fontId="25" fillId="9" borderId="15" xfId="0" applyNumberFormat="1" applyFont="1" applyFill="1" applyBorder="1" applyAlignment="1" applyProtection="1">
      <alignment horizontal="left"/>
      <protection locked="0"/>
    </xf>
    <xf numFmtId="49" fontId="25" fillId="9" borderId="10" xfId="0" applyNumberFormat="1" applyFont="1" applyFill="1" applyBorder="1" applyAlignment="1" applyProtection="1">
      <alignment horizontal="left"/>
      <protection locked="0"/>
    </xf>
    <xf numFmtId="49" fontId="25" fillId="9" borderId="11" xfId="0" applyNumberFormat="1" applyFont="1" applyFill="1" applyBorder="1" applyAlignment="1" applyProtection="1">
      <alignment horizontal="left"/>
      <protection locked="0"/>
    </xf>
    <xf numFmtId="49" fontId="25" fillId="9" borderId="12" xfId="0" applyNumberFormat="1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</xf>
    <xf numFmtId="0" fontId="25" fillId="0" borderId="14" xfId="0" applyFont="1" applyFill="1" applyBorder="1" applyAlignment="1" applyProtection="1">
      <alignment horizontal="left"/>
    </xf>
    <xf numFmtId="0" fontId="25" fillId="0" borderId="15" xfId="0" applyFont="1" applyFill="1" applyBorder="1" applyAlignment="1" applyProtection="1">
      <alignment horizontal="left"/>
    </xf>
    <xf numFmtId="0" fontId="25" fillId="0" borderId="10" xfId="0" applyFont="1" applyFill="1" applyBorder="1" applyAlignment="1" applyProtection="1">
      <alignment horizontal="left"/>
    </xf>
    <xf numFmtId="0" fontId="25" fillId="0" borderId="11" xfId="0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left"/>
    </xf>
    <xf numFmtId="49" fontId="25" fillId="9" borderId="8" xfId="0" applyNumberFormat="1" applyFont="1" applyFill="1" applyBorder="1" applyAlignment="1" applyProtection="1">
      <alignment horizontal="left"/>
      <protection locked="0"/>
    </xf>
    <xf numFmtId="49" fontId="25" fillId="9" borderId="0" xfId="0" applyNumberFormat="1" applyFont="1" applyFill="1" applyBorder="1" applyAlignment="1" applyProtection="1">
      <alignment horizontal="left"/>
      <protection locked="0"/>
    </xf>
    <xf numFmtId="49" fontId="25" fillId="9" borderId="9" xfId="0" applyNumberFormat="1" applyFont="1" applyFill="1" applyBorder="1" applyAlignment="1" applyProtection="1">
      <alignment horizontal="left"/>
      <protection locked="0"/>
    </xf>
    <xf numFmtId="49" fontId="16" fillId="9" borderId="13" xfId="0" applyNumberFormat="1" applyFont="1" applyFill="1" applyBorder="1" applyAlignment="1" applyProtection="1">
      <alignment horizontal="left"/>
      <protection locked="0"/>
    </xf>
    <xf numFmtId="49" fontId="16" fillId="9" borderId="14" xfId="0" applyNumberFormat="1" applyFont="1" applyFill="1" applyBorder="1" applyAlignment="1" applyProtection="1">
      <alignment horizontal="left"/>
      <protection locked="0"/>
    </xf>
    <xf numFmtId="49" fontId="16" fillId="9" borderId="15" xfId="0" applyNumberFormat="1" applyFont="1" applyFill="1" applyBorder="1" applyAlignment="1" applyProtection="1">
      <alignment horizontal="left"/>
      <protection locked="0"/>
    </xf>
    <xf numFmtId="49" fontId="16" fillId="9" borderId="8" xfId="0" applyNumberFormat="1" applyFont="1" applyFill="1" applyBorder="1" applyAlignment="1" applyProtection="1">
      <alignment horizontal="left"/>
      <protection locked="0"/>
    </xf>
    <xf numFmtId="49" fontId="16" fillId="9" borderId="0" xfId="0" applyNumberFormat="1" applyFont="1" applyFill="1" applyBorder="1" applyAlignment="1" applyProtection="1">
      <alignment horizontal="left"/>
      <protection locked="0"/>
    </xf>
    <xf numFmtId="49" fontId="16" fillId="9" borderId="9" xfId="0" applyNumberFormat="1" applyFont="1" applyFill="1" applyBorder="1" applyAlignment="1" applyProtection="1">
      <alignment horizontal="left"/>
      <protection locked="0"/>
    </xf>
    <xf numFmtId="49" fontId="16" fillId="9" borderId="10" xfId="0" applyNumberFormat="1" applyFont="1" applyFill="1" applyBorder="1" applyAlignment="1" applyProtection="1">
      <alignment horizontal="left"/>
      <protection locked="0"/>
    </xf>
    <xf numFmtId="49" fontId="16" fillId="9" borderId="11" xfId="0" applyNumberFormat="1" applyFont="1" applyFill="1" applyBorder="1" applyAlignment="1" applyProtection="1">
      <alignment horizontal="left"/>
      <protection locked="0"/>
    </xf>
    <xf numFmtId="49" fontId="16" fillId="9" borderId="12" xfId="0" applyNumberFormat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5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left" vertical="center" wrapText="1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0" fontId="8" fillId="9" borderId="11" xfId="0" applyFont="1" applyFill="1" applyBorder="1" applyAlignment="1" applyProtection="1">
      <alignment horizontal="left" vertical="center" wrapText="1"/>
      <protection locked="0"/>
    </xf>
    <xf numFmtId="0" fontId="8" fillId="9" borderId="12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8" fillId="9" borderId="10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/>
    </xf>
    <xf numFmtId="0" fontId="18" fillId="0" borderId="17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vertical="center"/>
    </xf>
    <xf numFmtId="0" fontId="8" fillId="9" borderId="6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0" fillId="9" borderId="1" xfId="0" applyFont="1" applyFill="1" applyBorder="1" applyAlignment="1" applyProtection="1">
      <alignment horizontal="left" vertical="center"/>
    </xf>
    <xf numFmtId="0" fontId="10" fillId="9" borderId="37" xfId="0" applyFont="1" applyFill="1" applyBorder="1" applyAlignment="1" applyProtection="1">
      <alignment horizontal="left" vertical="center"/>
    </xf>
    <xf numFmtId="0" fontId="37" fillId="3" borderId="15" xfId="0" applyFont="1" applyFill="1" applyBorder="1" applyAlignment="1" applyProtection="1">
      <alignment horizontal="center" vertical="center" wrapText="1"/>
    </xf>
    <xf numFmtId="0" fontId="37" fillId="3" borderId="12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42" fillId="0" borderId="4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3" fillId="0" borderId="27" xfId="0" applyFont="1" applyBorder="1" applyAlignment="1">
      <alignment horizontal="center"/>
    </xf>
    <xf numFmtId="14" fontId="43" fillId="0" borderId="38" xfId="0" applyNumberFormat="1" applyFont="1" applyBorder="1" applyAlignment="1">
      <alignment horizontal="center" vertical="top" wrapText="1"/>
    </xf>
    <xf numFmtId="14" fontId="43" fillId="0" borderId="1" xfId="0" applyNumberFormat="1" applyFont="1" applyBorder="1" applyAlignment="1">
      <alignment horizontal="center" vertical="top" wrapText="1"/>
    </xf>
    <xf numFmtId="14" fontId="43" fillId="0" borderId="37" xfId="0" applyNumberFormat="1" applyFont="1" applyBorder="1" applyAlignment="1">
      <alignment horizontal="center" vertical="top" wrapText="1"/>
    </xf>
    <xf numFmtId="0" fontId="43" fillId="0" borderId="45" xfId="0" applyFont="1" applyBorder="1" applyAlignment="1">
      <alignment horizontal="left"/>
    </xf>
    <xf numFmtId="0" fontId="43" fillId="0" borderId="46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Basistabelle!$A$73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Basistabelle!$A$72" lockText="1" noThreeD="1"/>
</file>

<file path=xl/ctrlProps/ctrlProp7.xml><?xml version="1.0" encoding="utf-8"?>
<formControlPr xmlns="http://schemas.microsoft.com/office/spreadsheetml/2009/9/main" objectType="Drop" dropStyle="combo" dx="16" fmlaLink="Basistabelle!$A$53" fmlaRange="Basistabelle!$A$2:$E$37" noThreeD="1" sel="1" val="0"/>
</file>

<file path=xl/ctrlProps/ctrlProp8.xml><?xml version="1.0" encoding="utf-8"?>
<formControlPr xmlns="http://schemas.microsoft.com/office/spreadsheetml/2009/9/main" objectType="Drop" dropStyle="combo" dx="16" fmlaLink="Basistabelle!$A$54" fmlaRange="Basistabelle!$A$2:$E$37" noThreeD="1" sel="1" val="8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21</xdr:row>
          <xdr:rowOff>0</xdr:rowOff>
        </xdr:from>
        <xdr:to>
          <xdr:col>0</xdr:col>
          <xdr:colOff>2000250</xdr:colOff>
          <xdr:row>22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21</xdr:row>
          <xdr:rowOff>171450</xdr:rowOff>
        </xdr:from>
        <xdr:to>
          <xdr:col>0</xdr:col>
          <xdr:colOff>2000250</xdr:colOff>
          <xdr:row>23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22</xdr:row>
          <xdr:rowOff>171450</xdr:rowOff>
        </xdr:from>
        <xdr:to>
          <xdr:col>0</xdr:col>
          <xdr:colOff>2000250</xdr:colOff>
          <xdr:row>24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20</xdr:row>
          <xdr:rowOff>47625</xdr:rowOff>
        </xdr:from>
        <xdr:to>
          <xdr:col>3</xdr:col>
          <xdr:colOff>666750</xdr:colOff>
          <xdr:row>22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21</xdr:row>
          <xdr:rowOff>161925</xdr:rowOff>
        </xdr:from>
        <xdr:to>
          <xdr:col>3</xdr:col>
          <xdr:colOff>666750</xdr:colOff>
          <xdr:row>23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22</xdr:row>
          <xdr:rowOff>171450</xdr:rowOff>
        </xdr:from>
        <xdr:to>
          <xdr:col>3</xdr:col>
          <xdr:colOff>666750</xdr:colOff>
          <xdr:row>24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14</xdr:row>
          <xdr:rowOff>85725</xdr:rowOff>
        </xdr:from>
        <xdr:to>
          <xdr:col>0</xdr:col>
          <xdr:colOff>2352675</xdr:colOff>
          <xdr:row>14</xdr:row>
          <xdr:rowOff>390525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14</xdr:row>
          <xdr:rowOff>85725</xdr:rowOff>
        </xdr:from>
        <xdr:to>
          <xdr:col>6</xdr:col>
          <xdr:colOff>304800</xdr:colOff>
          <xdr:row>14</xdr:row>
          <xdr:rowOff>390525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51</xdr:row>
          <xdr:rowOff>47625</xdr:rowOff>
        </xdr:from>
        <xdr:to>
          <xdr:col>0</xdr:col>
          <xdr:colOff>400050</xdr:colOff>
          <xdr:row>51</xdr:row>
          <xdr:rowOff>361950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18</xdr:row>
          <xdr:rowOff>47625</xdr:rowOff>
        </xdr:from>
        <xdr:to>
          <xdr:col>2</xdr:col>
          <xdr:colOff>47625</xdr:colOff>
          <xdr:row>18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18</xdr:row>
          <xdr:rowOff>38100</xdr:rowOff>
        </xdr:from>
        <xdr:to>
          <xdr:col>7</xdr:col>
          <xdr:colOff>638175</xdr:colOff>
          <xdr:row>18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38100</xdr:rowOff>
        </xdr:from>
        <xdr:to>
          <xdr:col>6</xdr:col>
          <xdr:colOff>485775</xdr:colOff>
          <xdr:row>22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8659</xdr:colOff>
      <xdr:row>0</xdr:row>
      <xdr:rowOff>71003</xdr:rowOff>
    </xdr:from>
    <xdr:to>
      <xdr:col>7</xdr:col>
      <xdr:colOff>865909</xdr:colOff>
      <xdr:row>0</xdr:row>
      <xdr:rowOff>550716</xdr:rowOff>
    </xdr:to>
    <xdr:pic>
      <xdr:nvPicPr>
        <xdr:cNvPr id="26" name="Grafik 2" descr="http://intranet/Freigegebene%20Dokumente/DRK-Logo_kompakt_4c.jp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3234" y="71003"/>
          <a:ext cx="1600200" cy="479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kshde.sharepoint.com/LGS/EF/Leitung/DZRW-Teamleitung/Betriebspr&#252;fung/LST%20Pr&#252;f_Pr&#252;fFestst/neue%20Formulare%20ab%202024/NRK%20DR%20Formulare%20Januar%202024/Dienstreiseabrechnung%20HA_2024_N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Dienstreiseantrag"/>
      <sheetName val="Dienstreiseabrechnung"/>
      <sheetName val="Basistabelle"/>
      <sheetName val="Tabelle1"/>
      <sheetName val="Tabelle2"/>
      <sheetName val="Tabelle3"/>
      <sheetName val="Tabelle4"/>
      <sheetName val="Tabelle5"/>
      <sheetName val="Tabell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C90"/>
  <sheetViews>
    <sheetView showGridLines="0" workbookViewId="0">
      <selection activeCell="A38" sqref="A38"/>
    </sheetView>
  </sheetViews>
  <sheetFormatPr baseColWidth="10" defaultRowHeight="15.75" x14ac:dyDescent="0.25"/>
  <cols>
    <col min="1" max="1" width="197" style="96" customWidth="1"/>
    <col min="2" max="2" width="13.85546875" style="96" customWidth="1"/>
    <col min="3" max="3" width="12.5703125" style="96" customWidth="1"/>
    <col min="4" max="16384" width="11.42578125" style="96"/>
  </cols>
  <sheetData>
    <row r="1" spans="1:3" ht="19.5" x14ac:dyDescent="0.3">
      <c r="A1" s="98" t="s">
        <v>209</v>
      </c>
    </row>
    <row r="3" spans="1:3" x14ac:dyDescent="0.25">
      <c r="A3" s="96" t="s">
        <v>251</v>
      </c>
    </row>
    <row r="5" spans="1:3" x14ac:dyDescent="0.25">
      <c r="A5" s="96" t="s">
        <v>252</v>
      </c>
    </row>
    <row r="7" spans="1:3" x14ac:dyDescent="0.25">
      <c r="A7" s="96" t="s">
        <v>297</v>
      </c>
      <c r="C7" s="97"/>
    </row>
    <row r="8" spans="1:3" x14ac:dyDescent="0.25">
      <c r="A8" s="96" t="s">
        <v>208</v>
      </c>
    </row>
    <row r="9" spans="1:3" x14ac:dyDescent="0.25">
      <c r="A9" s="96" t="s">
        <v>245</v>
      </c>
    </row>
    <row r="11" spans="1:3" x14ac:dyDescent="0.25">
      <c r="A11" s="96" t="s">
        <v>267</v>
      </c>
    </row>
    <row r="12" spans="1:3" x14ac:dyDescent="0.25">
      <c r="A12" s="96" t="s">
        <v>263</v>
      </c>
    </row>
    <row r="14" spans="1:3" x14ac:dyDescent="0.25">
      <c r="A14" s="95" t="s">
        <v>215</v>
      </c>
    </row>
    <row r="16" spans="1:3" x14ac:dyDescent="0.25">
      <c r="A16" s="96" t="s">
        <v>253</v>
      </c>
    </row>
    <row r="18" spans="1:1" x14ac:dyDescent="0.25">
      <c r="A18" s="96" t="s">
        <v>216</v>
      </c>
    </row>
    <row r="19" spans="1:1" ht="8.25" customHeight="1" x14ac:dyDescent="0.25"/>
    <row r="20" spans="1:1" x14ac:dyDescent="0.25">
      <c r="A20" s="99" t="s">
        <v>217</v>
      </c>
    </row>
    <row r="21" spans="1:1" x14ac:dyDescent="0.25">
      <c r="A21" s="99"/>
    </row>
    <row r="22" spans="1:1" x14ac:dyDescent="0.25">
      <c r="A22" s="96" t="s">
        <v>246</v>
      </c>
    </row>
    <row r="23" spans="1:1" ht="9.75" customHeight="1" x14ac:dyDescent="0.25">
      <c r="A23" s="99"/>
    </row>
    <row r="24" spans="1:1" x14ac:dyDescent="0.25">
      <c r="A24" s="99" t="s">
        <v>247</v>
      </c>
    </row>
    <row r="25" spans="1:1" x14ac:dyDescent="0.25">
      <c r="A25" s="99"/>
    </row>
    <row r="26" spans="1:1" x14ac:dyDescent="0.25">
      <c r="A26" s="95"/>
    </row>
    <row r="30" spans="1:1" ht="9" customHeight="1" x14ac:dyDescent="0.25"/>
    <row r="39" spans="1:1" x14ac:dyDescent="0.25">
      <c r="A39" s="95"/>
    </row>
    <row r="53" spans="1:1" x14ac:dyDescent="0.25">
      <c r="A53" s="95"/>
    </row>
    <row r="65" spans="1:1" x14ac:dyDescent="0.25">
      <c r="A65" s="95"/>
    </row>
    <row r="71" spans="1:1" x14ac:dyDescent="0.25">
      <c r="A71" s="95"/>
    </row>
    <row r="76" spans="1:1" x14ac:dyDescent="0.25">
      <c r="A76" s="95"/>
    </row>
    <row r="81" spans="1:1" x14ac:dyDescent="0.25">
      <c r="A81" s="95"/>
    </row>
    <row r="87" spans="1:1" ht="8.25" customHeight="1" x14ac:dyDescent="0.25"/>
    <row r="90" spans="1:1" x14ac:dyDescent="0.25">
      <c r="A90" s="99"/>
    </row>
  </sheetData>
  <sheetProtection password="C270" sheet="1" objects="1" scenarios="1"/>
  <pageMargins left="0.59055118110236227" right="0.51181102362204722" top="0.78740157480314965" bottom="0.78740157480314965" header="0.31496062992125984" footer="0.31496062992125984"/>
  <pageSetup paperSize="9" scale="75" orientation="landscape" r:id="rId1"/>
  <headerFooter>
    <oddHeader>&amp;LErläuterungen zum Formular Dienstreiseabrechnung und Anlage Verpflegung&amp;RDRK-Landesverband S.-H. e. V.</oddHeader>
    <oddFooter>&amp;R&amp;P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Q78"/>
  <sheetViews>
    <sheetView tabSelected="1" topLeftCell="A35" zoomScaleNormal="100" workbookViewId="0">
      <selection activeCell="K51" sqref="K51"/>
    </sheetView>
  </sheetViews>
  <sheetFormatPr baseColWidth="10" defaultRowHeight="15" x14ac:dyDescent="0.25"/>
  <cols>
    <col min="1" max="1" width="37.7109375" style="1" customWidth="1"/>
    <col min="2" max="2" width="6.140625" style="1" customWidth="1"/>
    <col min="3" max="3" width="12" style="1" customWidth="1"/>
    <col min="4" max="4" width="18.140625" style="1" customWidth="1"/>
    <col min="5" max="5" width="7.42578125" style="1" customWidth="1"/>
    <col min="6" max="6" width="10.42578125" style="1" customWidth="1"/>
    <col min="7" max="7" width="10.5703125" style="19" customWidth="1"/>
    <col min="8" max="8" width="24.42578125" style="19" customWidth="1"/>
    <col min="9" max="9" width="15" style="136" customWidth="1"/>
    <col min="10" max="10" width="55.42578125" style="1" bestFit="1" customWidth="1"/>
    <col min="11" max="11" width="18.140625" style="1" customWidth="1"/>
    <col min="12" max="12" width="12.42578125" style="1" customWidth="1"/>
    <col min="13" max="16384" width="11.42578125" style="1"/>
  </cols>
  <sheetData>
    <row r="1" spans="1:15" ht="46.5" customHeight="1" x14ac:dyDescent="0.45">
      <c r="A1" s="340" t="s">
        <v>301</v>
      </c>
      <c r="B1" s="341"/>
      <c r="C1" s="341"/>
      <c r="D1" s="341"/>
      <c r="E1" s="341"/>
      <c r="F1" s="342"/>
      <c r="G1" s="342"/>
      <c r="H1" s="343"/>
    </row>
    <row r="2" spans="1:15" x14ac:dyDescent="0.25">
      <c r="A2" s="227" t="s">
        <v>290</v>
      </c>
      <c r="B2" s="344" t="s">
        <v>291</v>
      </c>
      <c r="C2" s="344"/>
      <c r="D2" s="344"/>
      <c r="E2" s="344"/>
      <c r="F2" s="344"/>
      <c r="G2" s="344"/>
      <c r="H2" s="228" t="s">
        <v>292</v>
      </c>
    </row>
    <row r="3" spans="1:15" ht="21.75" customHeight="1" x14ac:dyDescent="0.25">
      <c r="A3" s="229" t="s">
        <v>300</v>
      </c>
      <c r="B3" s="345" t="s">
        <v>299</v>
      </c>
      <c r="C3" s="346"/>
      <c r="D3" s="346"/>
      <c r="E3" s="346"/>
      <c r="F3" s="346"/>
      <c r="G3" s="347"/>
      <c r="H3" s="230" t="s">
        <v>298</v>
      </c>
    </row>
    <row r="4" spans="1:15" ht="15.75" thickBot="1" x14ac:dyDescent="0.3">
      <c r="A4" s="231" t="s">
        <v>294</v>
      </c>
      <c r="B4" s="348" t="s">
        <v>293</v>
      </c>
      <c r="C4" s="348"/>
      <c r="D4" s="348"/>
      <c r="E4" s="348"/>
      <c r="F4" s="348"/>
      <c r="G4" s="348"/>
      <c r="H4" s="349"/>
    </row>
    <row r="5" spans="1:15" x14ac:dyDescent="0.25">
      <c r="A5" s="225"/>
      <c r="B5" s="226"/>
      <c r="C5" s="226"/>
      <c r="D5" s="226"/>
      <c r="E5" s="226"/>
      <c r="F5" s="226"/>
      <c r="G5" s="226"/>
      <c r="H5" s="226"/>
    </row>
    <row r="6" spans="1:15" ht="33.75" customHeight="1" x14ac:dyDescent="0.25">
      <c r="A6" s="215" t="s">
        <v>243</v>
      </c>
      <c r="B6" s="215"/>
      <c r="C6" s="215"/>
      <c r="D6" s="216" t="s">
        <v>296</v>
      </c>
      <c r="E6" s="215"/>
      <c r="F6" s="215"/>
      <c r="G6" s="215"/>
      <c r="H6" s="217"/>
      <c r="I6" s="147"/>
    </row>
    <row r="7" spans="1:15" ht="27" thickBot="1" x14ac:dyDescent="0.3">
      <c r="A7" s="218" t="s">
        <v>29</v>
      </c>
      <c r="B7" s="215"/>
      <c r="C7" s="215"/>
      <c r="D7" s="215"/>
      <c r="E7" s="215"/>
      <c r="F7" s="215"/>
      <c r="G7" s="215"/>
      <c r="H7" s="217"/>
      <c r="I7" s="147"/>
    </row>
    <row r="8" spans="1:15" ht="24.75" customHeight="1" thickBot="1" x14ac:dyDescent="0.3">
      <c r="A8" s="2" t="s">
        <v>6</v>
      </c>
      <c r="B8" s="3"/>
      <c r="C8" s="3"/>
      <c r="D8" s="3"/>
      <c r="E8" s="3"/>
      <c r="F8" s="3"/>
      <c r="G8" s="3"/>
      <c r="H8" s="21"/>
      <c r="I8" s="127"/>
    </row>
    <row r="9" spans="1:15" ht="15.75" customHeight="1" thickBot="1" x14ac:dyDescent="0.3">
      <c r="A9" s="212" t="s">
        <v>0</v>
      </c>
      <c r="B9" s="213"/>
      <c r="C9" s="213"/>
      <c r="D9" s="166" t="s">
        <v>8</v>
      </c>
      <c r="E9" s="213"/>
      <c r="F9" s="214"/>
      <c r="G9" s="166" t="s">
        <v>28</v>
      </c>
      <c r="H9" s="207"/>
      <c r="I9" s="128"/>
    </row>
    <row r="10" spans="1:15" ht="22.5" customHeight="1" thickBot="1" x14ac:dyDescent="0.3">
      <c r="A10" s="311"/>
      <c r="B10" s="312"/>
      <c r="C10" s="322"/>
      <c r="D10" s="311"/>
      <c r="E10" s="312"/>
      <c r="F10" s="322"/>
      <c r="G10" s="311"/>
      <c r="H10" s="322"/>
      <c r="I10" s="138"/>
    </row>
    <row r="11" spans="1:15" ht="25.5" customHeight="1" thickBot="1" x14ac:dyDescent="0.3">
      <c r="A11" s="2" t="s">
        <v>9</v>
      </c>
      <c r="B11" s="3"/>
      <c r="C11" s="3"/>
      <c r="D11" s="3"/>
      <c r="E11" s="3"/>
      <c r="F11" s="3"/>
      <c r="G11" s="31"/>
      <c r="H11" s="137"/>
      <c r="I11" s="127"/>
    </row>
    <row r="12" spans="1:15" ht="33" customHeight="1" thickBot="1" x14ac:dyDescent="0.3">
      <c r="A12" s="336" t="s">
        <v>1</v>
      </c>
      <c r="B12" s="337"/>
      <c r="C12" s="337"/>
      <c r="D12" s="337"/>
      <c r="E12" s="337"/>
      <c r="F12" s="337"/>
      <c r="G12" s="150" t="s">
        <v>266</v>
      </c>
      <c r="H12" s="232"/>
      <c r="I12" s="129"/>
    </row>
    <row r="13" spans="1:15" ht="22.5" customHeight="1" thickBot="1" x14ac:dyDescent="0.3">
      <c r="A13" s="311"/>
      <c r="B13" s="312"/>
      <c r="C13" s="312"/>
      <c r="D13" s="312"/>
      <c r="E13" s="312"/>
      <c r="F13" s="312"/>
      <c r="G13" s="313"/>
      <c r="H13" s="314"/>
      <c r="I13" s="138"/>
    </row>
    <row r="14" spans="1:15" ht="31.5" customHeight="1" thickBot="1" x14ac:dyDescent="0.3">
      <c r="A14" s="275" t="s">
        <v>295</v>
      </c>
      <c r="B14" s="276"/>
      <c r="C14" s="277"/>
      <c r="D14" s="275" t="s">
        <v>24</v>
      </c>
      <c r="E14" s="276"/>
      <c r="F14" s="276"/>
      <c r="G14" s="276"/>
      <c r="H14" s="277"/>
      <c r="I14" s="130"/>
      <c r="O14" s="119" t="s">
        <v>244</v>
      </c>
    </row>
    <row r="15" spans="1:15" ht="39" customHeight="1" x14ac:dyDescent="0.25">
      <c r="A15" s="315"/>
      <c r="B15" s="316"/>
      <c r="C15" s="317"/>
      <c r="D15" s="315"/>
      <c r="E15" s="316"/>
      <c r="F15" s="316"/>
      <c r="G15" s="316"/>
      <c r="H15" s="317"/>
      <c r="I15" s="131"/>
    </row>
    <row r="16" spans="1:15" x14ac:dyDescent="0.25">
      <c r="A16" s="319" t="str">
        <f>Basistabelle!C53</f>
        <v xml:space="preserve">    </v>
      </c>
      <c r="B16" s="320"/>
      <c r="C16" s="321"/>
      <c r="D16" s="319" t="str">
        <f>Basistabelle!C54</f>
        <v xml:space="preserve">    </v>
      </c>
      <c r="E16" s="320"/>
      <c r="F16" s="320"/>
      <c r="G16" s="320"/>
      <c r="H16" s="321"/>
      <c r="I16" s="132"/>
    </row>
    <row r="17" spans="1:9" x14ac:dyDescent="0.25">
      <c r="A17" s="329" t="str">
        <f>Basistabelle!F53</f>
        <v xml:space="preserve">     </v>
      </c>
      <c r="B17" s="330"/>
      <c r="C17" s="331"/>
      <c r="D17" s="329" t="str">
        <f>Basistabelle!F54</f>
        <v xml:space="preserve">     </v>
      </c>
      <c r="E17" s="330"/>
      <c r="F17" s="330"/>
      <c r="G17" s="330"/>
      <c r="H17" s="331"/>
      <c r="I17" s="122"/>
    </row>
    <row r="18" spans="1:9" ht="35.25" customHeight="1" thickBot="1" x14ac:dyDescent="0.3">
      <c r="A18" s="318"/>
      <c r="B18" s="313"/>
      <c r="C18" s="314"/>
      <c r="D18" s="318"/>
      <c r="E18" s="313"/>
      <c r="F18" s="313"/>
      <c r="G18" s="313"/>
      <c r="H18" s="314"/>
      <c r="I18" s="138"/>
    </row>
    <row r="19" spans="1:9" s="100" customFormat="1" ht="30.75" customHeight="1" thickBot="1" x14ac:dyDescent="0.3">
      <c r="A19" s="101" t="s">
        <v>210</v>
      </c>
      <c r="B19" s="102"/>
      <c r="C19" s="310" t="s">
        <v>212</v>
      </c>
      <c r="D19" s="310"/>
      <c r="E19" s="310"/>
      <c r="F19" s="310"/>
      <c r="G19" s="310"/>
      <c r="H19" s="103"/>
      <c r="I19" s="148"/>
    </row>
    <row r="20" spans="1:9" x14ac:dyDescent="0.25">
      <c r="A20" s="166" t="s">
        <v>19</v>
      </c>
      <c r="B20" s="165"/>
      <c r="C20" s="165"/>
      <c r="D20" s="165"/>
      <c r="E20" s="165"/>
      <c r="F20" s="165"/>
      <c r="G20" s="165"/>
      <c r="H20" s="207"/>
      <c r="I20" s="128"/>
    </row>
    <row r="21" spans="1:9" ht="4.5" customHeight="1" x14ac:dyDescent="0.25">
      <c r="A21" s="210"/>
      <c r="B21" s="211"/>
      <c r="C21" s="211"/>
      <c r="D21" s="211"/>
      <c r="E21" s="211"/>
      <c r="F21" s="211"/>
      <c r="G21" s="211"/>
      <c r="H21" s="208"/>
      <c r="I21" s="128"/>
    </row>
    <row r="22" spans="1:9" ht="15" customHeight="1" x14ac:dyDescent="0.25">
      <c r="A22" s="233" t="s">
        <v>226</v>
      </c>
      <c r="B22" s="234" t="s">
        <v>13</v>
      </c>
      <c r="C22" s="234"/>
      <c r="D22" s="235"/>
      <c r="E22" s="332" t="s">
        <v>221</v>
      </c>
      <c r="F22" s="332"/>
      <c r="G22" s="333"/>
      <c r="H22" s="209"/>
      <c r="I22" s="133"/>
    </row>
    <row r="23" spans="1:9" ht="15" customHeight="1" thickBot="1" x14ac:dyDescent="0.3">
      <c r="A23" s="236" t="s">
        <v>227</v>
      </c>
      <c r="B23" s="237" t="s">
        <v>20</v>
      </c>
      <c r="C23" s="237"/>
      <c r="D23" s="238"/>
      <c r="E23" s="204"/>
      <c r="F23" s="204"/>
      <c r="G23" s="204"/>
      <c r="H23" s="202"/>
      <c r="I23" s="14"/>
    </row>
    <row r="24" spans="1:9" ht="15" customHeight="1" thickBot="1" x14ac:dyDescent="0.3">
      <c r="A24" s="239" t="s">
        <v>222</v>
      </c>
      <c r="B24" s="240" t="s">
        <v>21</v>
      </c>
      <c r="C24" s="240"/>
      <c r="D24" s="241"/>
      <c r="E24" s="204"/>
      <c r="F24" s="204"/>
      <c r="G24" s="205" t="str">
        <f>IF(OR(Basistabelle!A73=TRUE,Basistabelle!A72=TRUE),"Kfz-Kennzeichen:"," ")</f>
        <v xml:space="preserve"> </v>
      </c>
      <c r="H24" s="232"/>
      <c r="I24" s="139"/>
    </row>
    <row r="25" spans="1:9" ht="6" customHeight="1" thickBot="1" x14ac:dyDescent="0.3">
      <c r="A25" s="22"/>
      <c r="B25" s="23"/>
      <c r="C25" s="23"/>
      <c r="D25" s="23"/>
      <c r="E25" s="206"/>
      <c r="F25" s="206"/>
      <c r="G25" s="206"/>
      <c r="H25" s="24"/>
      <c r="I25" s="134"/>
    </row>
    <row r="26" spans="1:9" ht="15.75" thickBot="1" x14ac:dyDescent="0.3">
      <c r="A26" s="7" t="s">
        <v>10</v>
      </c>
      <c r="B26" s="8"/>
      <c r="C26" s="8"/>
      <c r="D26" s="334" t="str">
        <f>IF(OR(E29&lt;E27,E27=""),"Achtung bitte Datum eingeben/prüfen!"," ")</f>
        <v>Achtung bitte Datum eingeben/prüfen!</v>
      </c>
      <c r="E26" s="275" t="s">
        <v>50</v>
      </c>
      <c r="F26" s="276"/>
      <c r="G26" s="277"/>
      <c r="H26" s="9" t="s">
        <v>51</v>
      </c>
      <c r="I26" s="130"/>
    </row>
    <row r="27" spans="1:9" ht="15.75" thickBot="1" x14ac:dyDescent="0.3">
      <c r="A27" s="5"/>
      <c r="B27" s="6"/>
      <c r="C27" s="6"/>
      <c r="D27" s="335"/>
      <c r="E27" s="307"/>
      <c r="F27" s="308"/>
      <c r="G27" s="309"/>
      <c r="H27" s="242"/>
      <c r="I27" s="108" t="str">
        <f>IF(H27="","Bitte Uhrzeit eingeben/prüfen!","")</f>
        <v>Bitte Uhrzeit eingeben/prüfen!</v>
      </c>
    </row>
    <row r="28" spans="1:9" ht="15.75" thickBot="1" x14ac:dyDescent="0.3">
      <c r="A28" s="7" t="s">
        <v>11</v>
      </c>
      <c r="B28" s="8"/>
      <c r="C28" s="8"/>
      <c r="D28" s="334" t="str">
        <f>IF(OR(E29&lt;E27,E29=""),"Achtung bitte Datum eingeben/prüfen!"," ")</f>
        <v>Achtung bitte Datum eingeben/prüfen!</v>
      </c>
      <c r="E28" s="275" t="s">
        <v>50</v>
      </c>
      <c r="F28" s="276"/>
      <c r="G28" s="277"/>
      <c r="H28" s="9" t="s">
        <v>51</v>
      </c>
      <c r="I28" s="130"/>
    </row>
    <row r="29" spans="1:9" ht="15.75" thickBot="1" x14ac:dyDescent="0.3">
      <c r="A29" s="10"/>
      <c r="B29" s="4"/>
      <c r="C29" s="4"/>
      <c r="D29" s="335"/>
      <c r="E29" s="307"/>
      <c r="F29" s="308"/>
      <c r="G29" s="309"/>
      <c r="H29" s="243"/>
      <c r="I29" s="108" t="str">
        <f>IF(H29="","Bitte Uhrzeit eingeben/prüfen!","")</f>
        <v>Bitte Uhrzeit eingeben/prüfen!</v>
      </c>
    </row>
    <row r="30" spans="1:9" ht="22.5" customHeight="1" thickBot="1" x14ac:dyDescent="0.3">
      <c r="A30" s="338" t="s">
        <v>218</v>
      </c>
      <c r="B30" s="339"/>
      <c r="C30" s="339"/>
      <c r="D30" s="339"/>
      <c r="E30" s="106"/>
      <c r="F30" s="106"/>
      <c r="G30" s="106"/>
      <c r="H30" s="107"/>
      <c r="I30" s="135"/>
    </row>
    <row r="31" spans="1:9" ht="15.75" thickBot="1" x14ac:dyDescent="0.3">
      <c r="A31" s="323" t="s">
        <v>22</v>
      </c>
      <c r="B31" s="324"/>
      <c r="C31" s="324"/>
      <c r="D31" s="325"/>
      <c r="E31" s="269" t="s">
        <v>50</v>
      </c>
      <c r="F31" s="270"/>
      <c r="G31" s="271"/>
      <c r="H31" s="105" t="s">
        <v>51</v>
      </c>
      <c r="I31" s="130"/>
    </row>
    <row r="32" spans="1:9" ht="15.75" thickBot="1" x14ac:dyDescent="0.3">
      <c r="A32" s="12"/>
      <c r="B32" s="6"/>
      <c r="C32" s="6"/>
      <c r="D32" s="6"/>
      <c r="E32" s="307"/>
      <c r="F32" s="308"/>
      <c r="G32" s="309"/>
      <c r="H32" s="244"/>
      <c r="I32" s="140"/>
    </row>
    <row r="33" spans="1:10" ht="15.75" thickBot="1" x14ac:dyDescent="0.3">
      <c r="A33" s="326" t="s">
        <v>23</v>
      </c>
      <c r="B33" s="327"/>
      <c r="C33" s="327"/>
      <c r="D33" s="328"/>
      <c r="E33" s="275" t="s">
        <v>50</v>
      </c>
      <c r="F33" s="276"/>
      <c r="G33" s="277"/>
      <c r="H33" s="11" t="s">
        <v>51</v>
      </c>
      <c r="I33" s="130"/>
    </row>
    <row r="34" spans="1:10" ht="15.75" thickBot="1" x14ac:dyDescent="0.3">
      <c r="A34" s="13"/>
      <c r="B34" s="6"/>
      <c r="C34" s="6"/>
      <c r="D34" s="6"/>
      <c r="E34" s="307" t="s">
        <v>7</v>
      </c>
      <c r="F34" s="308"/>
      <c r="G34" s="309"/>
      <c r="H34" s="245" t="s">
        <v>7</v>
      </c>
      <c r="I34" s="141"/>
    </row>
    <row r="35" spans="1:10" ht="23.25" customHeight="1" thickBot="1" x14ac:dyDescent="0.3">
      <c r="A35" s="2" t="s">
        <v>12</v>
      </c>
      <c r="B35" s="3"/>
      <c r="C35" s="3"/>
      <c r="D35" s="3"/>
      <c r="E35" s="3"/>
      <c r="F35" s="3"/>
      <c r="G35" s="3"/>
      <c r="H35" s="21"/>
      <c r="I35" s="127"/>
    </row>
    <row r="36" spans="1:10" ht="7.5" customHeight="1" thickBot="1" x14ac:dyDescent="0.3">
      <c r="A36" s="159"/>
      <c r="B36" s="160"/>
      <c r="C36" s="160"/>
      <c r="D36" s="160"/>
      <c r="E36" s="160"/>
      <c r="F36" s="160"/>
      <c r="G36" s="161"/>
      <c r="H36" s="162"/>
      <c r="I36" s="20"/>
    </row>
    <row r="37" spans="1:10" ht="16.5" thickBot="1" x14ac:dyDescent="0.3">
      <c r="A37" s="157" t="s">
        <v>223</v>
      </c>
      <c r="B37" s="163"/>
      <c r="C37" s="163"/>
      <c r="D37" s="163"/>
      <c r="E37" s="197"/>
      <c r="F37" s="197"/>
      <c r="G37" s="197"/>
      <c r="H37" s="246"/>
      <c r="I37" s="142"/>
    </row>
    <row r="38" spans="1:10" x14ac:dyDescent="0.25">
      <c r="A38" s="198" t="s">
        <v>234</v>
      </c>
      <c r="B38" s="152"/>
      <c r="C38" s="152"/>
      <c r="D38" s="152"/>
      <c r="E38" s="195"/>
      <c r="F38" s="195"/>
      <c r="G38" s="196"/>
      <c r="H38" s="199"/>
      <c r="I38" s="20"/>
    </row>
    <row r="39" spans="1:10" ht="9" customHeight="1" thickBot="1" x14ac:dyDescent="0.3">
      <c r="A39" s="155"/>
      <c r="B39" s="152"/>
      <c r="C39" s="152"/>
      <c r="D39" s="152"/>
      <c r="E39" s="195"/>
      <c r="F39" s="195"/>
      <c r="G39" s="196"/>
      <c r="H39" s="199"/>
      <c r="I39" s="20"/>
    </row>
    <row r="40" spans="1:10" ht="16.5" thickBot="1" x14ac:dyDescent="0.3">
      <c r="A40" s="151" t="s">
        <v>230</v>
      </c>
      <c r="B40" s="156"/>
      <c r="C40" s="154"/>
      <c r="D40" s="200" t="s">
        <v>41</v>
      </c>
      <c r="E40" s="247"/>
      <c r="F40" s="156" t="s">
        <v>2</v>
      </c>
      <c r="G40" s="158">
        <v>0.3</v>
      </c>
      <c r="H40" s="201">
        <f>ROUND(E40,2)*G40</f>
        <v>0</v>
      </c>
      <c r="I40" s="126"/>
    </row>
    <row r="41" spans="1:10" ht="6" customHeight="1" x14ac:dyDescent="0.25">
      <c r="A41" s="151"/>
      <c r="B41" s="152"/>
      <c r="C41" s="152"/>
      <c r="D41" s="152"/>
      <c r="E41" s="156"/>
      <c r="F41" s="156"/>
      <c r="G41" s="158"/>
      <c r="H41" s="199"/>
      <c r="I41" s="20"/>
    </row>
    <row r="42" spans="1:10" ht="6" customHeight="1" x14ac:dyDescent="0.25">
      <c r="A42" s="151"/>
      <c r="B42" s="152"/>
      <c r="C42" s="152"/>
      <c r="D42" s="152"/>
      <c r="E42" s="156"/>
      <c r="F42" s="156"/>
      <c r="G42" s="158"/>
      <c r="H42" s="199"/>
      <c r="I42" s="20"/>
    </row>
    <row r="43" spans="1:10" ht="6" customHeight="1" x14ac:dyDescent="0.25">
      <c r="A43" s="151"/>
      <c r="B43" s="152"/>
      <c r="C43" s="152"/>
      <c r="D43" s="152"/>
      <c r="E43" s="156"/>
      <c r="F43" s="156"/>
      <c r="G43" s="158"/>
      <c r="H43" s="199"/>
      <c r="I43" s="20"/>
    </row>
    <row r="44" spans="1:10" ht="6" customHeight="1" x14ac:dyDescent="0.25">
      <c r="A44" s="151"/>
      <c r="B44" s="152"/>
      <c r="C44" s="152"/>
      <c r="D44" s="152"/>
      <c r="E44" s="156"/>
      <c r="F44" s="156"/>
      <c r="G44" s="158"/>
      <c r="H44" s="199"/>
      <c r="I44" s="20"/>
    </row>
    <row r="45" spans="1:10" ht="9.75" customHeight="1" x14ac:dyDescent="0.25">
      <c r="A45" s="155"/>
      <c r="B45" s="152"/>
      <c r="C45" s="152"/>
      <c r="D45" s="152"/>
      <c r="E45" s="156"/>
      <c r="F45" s="158"/>
      <c r="G45" s="1"/>
      <c r="H45" s="199"/>
      <c r="I45" s="20"/>
    </row>
    <row r="46" spans="1:10" ht="16.5" thickBot="1" x14ac:dyDescent="0.3">
      <c r="A46" s="151" t="s">
        <v>3</v>
      </c>
      <c r="B46" s="152"/>
      <c r="C46" s="152"/>
      <c r="D46" s="152"/>
      <c r="E46" s="156"/>
      <c r="F46" s="156"/>
      <c r="G46" s="156"/>
      <c r="H46" s="202"/>
      <c r="I46" s="14"/>
    </row>
    <row r="47" spans="1:10" ht="15.75" thickBot="1" x14ac:dyDescent="0.3">
      <c r="A47" s="198" t="s">
        <v>4</v>
      </c>
      <c r="B47" s="152"/>
      <c r="C47" s="152"/>
      <c r="D47" s="152"/>
      <c r="E47" s="195"/>
      <c r="F47" s="195"/>
      <c r="G47" s="196"/>
      <c r="H47" s="248"/>
      <c r="I47" s="143"/>
      <c r="J47" s="113"/>
    </row>
    <row r="48" spans="1:10" ht="15.75" thickBot="1" x14ac:dyDescent="0.3">
      <c r="A48" s="198" t="s">
        <v>5</v>
      </c>
      <c r="B48" s="152"/>
      <c r="C48" s="152"/>
      <c r="D48" s="152"/>
      <c r="E48" s="195"/>
      <c r="F48" s="195"/>
      <c r="G48" s="196"/>
      <c r="H48" s="248"/>
      <c r="I48" s="143"/>
      <c r="J48" s="113"/>
    </row>
    <row r="49" spans="1:17" ht="15.75" thickBot="1" x14ac:dyDescent="0.3">
      <c r="A49" s="198" t="s">
        <v>270</v>
      </c>
      <c r="B49" s="152"/>
      <c r="C49" s="152"/>
      <c r="D49" s="152"/>
      <c r="E49" s="195"/>
      <c r="F49" s="195"/>
      <c r="G49" s="196"/>
      <c r="H49" s="248"/>
      <c r="I49" s="143"/>
      <c r="J49" s="113"/>
    </row>
    <row r="50" spans="1:17" ht="12.75" customHeight="1" thickBot="1" x14ac:dyDescent="0.3">
      <c r="A50" s="198"/>
      <c r="B50" s="152"/>
      <c r="C50" s="152"/>
      <c r="D50" s="152"/>
      <c r="E50" s="152"/>
      <c r="F50" s="152"/>
      <c r="G50" s="194"/>
      <c r="H50" s="203"/>
      <c r="I50" s="16"/>
      <c r="J50" s="113"/>
    </row>
    <row r="51" spans="1:17" ht="31.5" customHeight="1" thickBot="1" x14ac:dyDescent="0.3">
      <c r="A51" s="25" t="s">
        <v>14</v>
      </c>
      <c r="B51" s="26"/>
      <c r="C51" s="26"/>
      <c r="D51" s="26"/>
      <c r="E51" s="26"/>
      <c r="F51" s="26"/>
      <c r="G51" s="27"/>
      <c r="H51" s="28">
        <f>H37+H40+H47+H48+H49</f>
        <v>0</v>
      </c>
      <c r="I51" s="149"/>
      <c r="J51" s="113"/>
    </row>
    <row r="52" spans="1:17" s="154" customFormat="1" ht="34.5" customHeight="1" thickBot="1" x14ac:dyDescent="0.35">
      <c r="A52" s="192" t="s">
        <v>242</v>
      </c>
      <c r="B52" s="160"/>
      <c r="C52" s="160"/>
      <c r="D52" s="160"/>
      <c r="E52" s="160"/>
      <c r="F52" s="160"/>
      <c r="G52" s="193"/>
      <c r="H52" s="162"/>
      <c r="I52" s="123"/>
      <c r="J52" s="1"/>
      <c r="K52" s="1"/>
      <c r="L52" s="1"/>
      <c r="M52" s="1"/>
      <c r="N52" s="1"/>
    </row>
    <row r="53" spans="1:17" s="29" customFormat="1" ht="16.5" customHeight="1" thickBot="1" x14ac:dyDescent="0.3">
      <c r="A53" s="30" t="s">
        <v>45</v>
      </c>
      <c r="B53" s="31"/>
      <c r="C53" s="3"/>
      <c r="D53" s="3"/>
      <c r="E53" s="3"/>
      <c r="F53" s="3"/>
      <c r="G53" s="3"/>
      <c r="H53" s="21"/>
      <c r="I53" s="123"/>
      <c r="J53" s="1"/>
      <c r="K53" s="1"/>
      <c r="L53" s="1"/>
      <c r="M53" s="1"/>
      <c r="N53" s="1"/>
      <c r="O53" s="1"/>
      <c r="P53" s="1"/>
      <c r="Q53" s="1"/>
    </row>
    <row r="54" spans="1:17" s="29" customFormat="1" ht="15.75" thickBot="1" x14ac:dyDescent="0.3">
      <c r="A54" s="185" t="s">
        <v>46</v>
      </c>
      <c r="B54" s="190"/>
      <c r="C54" s="185" t="s">
        <v>42</v>
      </c>
      <c r="D54" s="186"/>
      <c r="E54" s="185" t="s">
        <v>43</v>
      </c>
      <c r="F54" s="186"/>
      <c r="G54" s="191"/>
      <c r="H54" s="189" t="s">
        <v>47</v>
      </c>
      <c r="I54" s="123"/>
      <c r="J54" s="1"/>
      <c r="K54" s="1"/>
      <c r="L54" s="1"/>
      <c r="M54" s="1"/>
      <c r="N54" s="1"/>
      <c r="O54" s="1"/>
      <c r="P54" s="1"/>
      <c r="Q54" s="1"/>
    </row>
    <row r="55" spans="1:17" s="29" customFormat="1" ht="15.75" thickBot="1" x14ac:dyDescent="0.3">
      <c r="A55" s="262">
        <f>A10</f>
        <v>0</v>
      </c>
      <c r="B55" s="263"/>
      <c r="C55" s="264"/>
      <c r="D55" s="265"/>
      <c r="E55" s="266"/>
      <c r="F55" s="267"/>
      <c r="G55" s="268"/>
      <c r="H55" s="249"/>
      <c r="I55" s="144"/>
      <c r="L55" s="1"/>
      <c r="M55" s="1"/>
      <c r="N55" s="1"/>
      <c r="O55" s="1"/>
      <c r="P55" s="1"/>
      <c r="Q55" s="1"/>
    </row>
    <row r="56" spans="1:17" s="32" customFormat="1" ht="15.75" thickBot="1" x14ac:dyDescent="0.3">
      <c r="A56" s="185" t="s">
        <v>48</v>
      </c>
      <c r="B56" s="186"/>
      <c r="C56" s="186"/>
      <c r="D56" s="187"/>
      <c r="E56" s="185" t="s">
        <v>44</v>
      </c>
      <c r="F56" s="186"/>
      <c r="G56" s="188"/>
      <c r="H56" s="189"/>
      <c r="I56" s="16"/>
      <c r="L56" s="1"/>
      <c r="M56" s="1"/>
      <c r="N56" s="1"/>
      <c r="O56" s="1"/>
      <c r="P56" s="1"/>
      <c r="Q56" s="1"/>
    </row>
    <row r="57" spans="1:17" s="29" customFormat="1" ht="15.75" thickBot="1" x14ac:dyDescent="0.3">
      <c r="A57" s="266"/>
      <c r="B57" s="267"/>
      <c r="C57" s="267"/>
      <c r="D57" s="268"/>
      <c r="E57" s="272"/>
      <c r="F57" s="273"/>
      <c r="G57" s="273"/>
      <c r="H57" s="274"/>
      <c r="I57" s="144"/>
      <c r="L57" s="1"/>
      <c r="M57" s="1"/>
      <c r="N57" s="1"/>
      <c r="O57" s="1"/>
      <c r="P57" s="1"/>
      <c r="Q57" s="1"/>
    </row>
    <row r="58" spans="1:17" s="29" customFormat="1" ht="15" customHeight="1" thickBot="1" x14ac:dyDescent="0.3">
      <c r="A58" s="278" t="s">
        <v>220</v>
      </c>
      <c r="B58" s="304" t="s">
        <v>49</v>
      </c>
      <c r="C58" s="305"/>
      <c r="D58" s="305"/>
      <c r="E58" s="306"/>
      <c r="F58" s="304" t="s">
        <v>211</v>
      </c>
      <c r="G58" s="305"/>
      <c r="H58" s="306"/>
      <c r="I58" s="124"/>
      <c r="L58" s="1"/>
      <c r="M58" s="1"/>
      <c r="N58" s="1"/>
      <c r="O58" s="1"/>
      <c r="P58" s="1"/>
      <c r="Q58" s="1"/>
    </row>
    <row r="59" spans="1:17" s="29" customFormat="1" x14ac:dyDescent="0.25">
      <c r="A59" s="279"/>
      <c r="B59" s="280"/>
      <c r="C59" s="281"/>
      <c r="D59" s="281"/>
      <c r="E59" s="282"/>
      <c r="F59" s="286"/>
      <c r="G59" s="287"/>
      <c r="H59" s="288"/>
      <c r="I59" s="125"/>
      <c r="L59" s="1"/>
      <c r="M59" s="1"/>
      <c r="N59" s="1"/>
      <c r="O59" s="1"/>
      <c r="P59" s="1"/>
      <c r="Q59" s="1"/>
    </row>
    <row r="60" spans="1:17" s="29" customFormat="1" ht="15.75" thickBot="1" x14ac:dyDescent="0.3">
      <c r="A60" s="279"/>
      <c r="B60" s="283"/>
      <c r="C60" s="284"/>
      <c r="D60" s="284"/>
      <c r="E60" s="285"/>
      <c r="F60" s="289"/>
      <c r="G60" s="290"/>
      <c r="H60" s="291"/>
      <c r="I60" s="125"/>
      <c r="L60" s="1"/>
      <c r="M60" s="1"/>
      <c r="N60" s="1"/>
      <c r="O60" s="1"/>
      <c r="P60" s="1"/>
      <c r="Q60" s="1"/>
    </row>
    <row r="61" spans="1:17" s="29" customFormat="1" ht="15.75" thickBot="1" x14ac:dyDescent="0.3">
      <c r="A61" s="279"/>
      <c r="B61" s="304" t="s">
        <v>198</v>
      </c>
      <c r="C61" s="305"/>
      <c r="D61" s="305"/>
      <c r="E61" s="306"/>
      <c r="F61" s="304" t="s">
        <v>198</v>
      </c>
      <c r="G61" s="305"/>
      <c r="H61" s="306"/>
      <c r="I61" s="124"/>
      <c r="L61" s="1"/>
      <c r="M61" s="1"/>
      <c r="N61" s="1"/>
      <c r="O61" s="1"/>
      <c r="P61" s="1"/>
      <c r="Q61" s="1"/>
    </row>
    <row r="62" spans="1:17" s="29" customFormat="1" x14ac:dyDescent="0.25">
      <c r="A62" s="279"/>
      <c r="B62" s="280"/>
      <c r="C62" s="281"/>
      <c r="D62" s="281"/>
      <c r="E62" s="282"/>
      <c r="F62" s="295"/>
      <c r="G62" s="296"/>
      <c r="H62" s="297"/>
      <c r="I62" s="145"/>
      <c r="L62" s="1"/>
      <c r="M62" s="1"/>
      <c r="N62" s="1"/>
      <c r="O62" s="1"/>
      <c r="P62" s="1"/>
      <c r="Q62" s="1"/>
    </row>
    <row r="63" spans="1:17" s="29" customFormat="1" x14ac:dyDescent="0.25">
      <c r="A63" s="279"/>
      <c r="B63" s="292"/>
      <c r="C63" s="293"/>
      <c r="D63" s="293"/>
      <c r="E63" s="294"/>
      <c r="F63" s="298"/>
      <c r="G63" s="299"/>
      <c r="H63" s="300"/>
      <c r="I63" s="145"/>
      <c r="L63" s="1"/>
      <c r="M63" s="1"/>
      <c r="N63" s="1"/>
      <c r="O63" s="1"/>
      <c r="P63" s="1"/>
      <c r="Q63" s="1"/>
    </row>
    <row r="64" spans="1:17" s="29" customFormat="1" x14ac:dyDescent="0.25">
      <c r="A64" s="279"/>
      <c r="B64" s="292"/>
      <c r="C64" s="293"/>
      <c r="D64" s="293"/>
      <c r="E64" s="294"/>
      <c r="F64" s="298"/>
      <c r="G64" s="299"/>
      <c r="H64" s="300"/>
      <c r="I64" s="145"/>
      <c r="L64" s="1"/>
      <c r="M64" s="1"/>
      <c r="N64" s="1"/>
      <c r="O64" s="1"/>
      <c r="P64" s="1"/>
      <c r="Q64" s="1"/>
    </row>
    <row r="65" spans="1:17" s="29" customFormat="1" ht="15.75" thickBot="1" x14ac:dyDescent="0.3">
      <c r="A65" s="279"/>
      <c r="B65" s="283"/>
      <c r="C65" s="284"/>
      <c r="D65" s="284"/>
      <c r="E65" s="285"/>
      <c r="F65" s="301"/>
      <c r="G65" s="302"/>
      <c r="H65" s="303"/>
      <c r="I65" s="145"/>
      <c r="L65" s="1"/>
      <c r="M65" s="1"/>
      <c r="N65" s="1"/>
      <c r="O65" s="1"/>
      <c r="P65" s="1"/>
      <c r="Q65" s="1"/>
    </row>
    <row r="66" spans="1:17" s="29" customFormat="1" x14ac:dyDescent="0.25">
      <c r="A66" s="167"/>
      <c r="B66" s="167"/>
      <c r="C66" s="168"/>
      <c r="D66" s="168"/>
      <c r="E66" s="169"/>
      <c r="F66" s="169"/>
      <c r="G66" s="164"/>
      <c r="H66" s="153"/>
      <c r="I66" s="20"/>
      <c r="L66" s="1"/>
      <c r="M66" s="1"/>
      <c r="N66" s="1"/>
      <c r="O66" s="1"/>
      <c r="P66" s="1"/>
      <c r="Q66" s="1"/>
    </row>
    <row r="67" spans="1:17" s="29" customFormat="1" ht="5.25" customHeight="1" thickBot="1" x14ac:dyDescent="0.3">
      <c r="A67" s="167"/>
      <c r="B67" s="167"/>
      <c r="C67" s="168"/>
      <c r="D67" s="168"/>
      <c r="E67" s="169"/>
      <c r="F67" s="169"/>
      <c r="G67" s="164"/>
      <c r="H67" s="153"/>
      <c r="I67" s="20"/>
      <c r="L67" s="1"/>
      <c r="M67" s="1"/>
      <c r="N67" s="1"/>
      <c r="O67" s="1"/>
      <c r="P67" s="1"/>
      <c r="Q67" s="1"/>
    </row>
    <row r="68" spans="1:17" x14ac:dyDescent="0.25">
      <c r="A68" s="170" t="s">
        <v>40</v>
      </c>
      <c r="B68" s="160"/>
      <c r="C68" s="160"/>
      <c r="D68" s="171" t="s">
        <v>34</v>
      </c>
      <c r="E68" s="154"/>
      <c r="F68" s="172" t="s">
        <v>15</v>
      </c>
      <c r="G68" s="173"/>
      <c r="H68" s="154"/>
      <c r="I68" s="29"/>
    </row>
    <row r="69" spans="1:17" ht="15.75" thickBot="1" x14ac:dyDescent="0.3">
      <c r="A69" s="174"/>
      <c r="B69" s="175"/>
      <c r="C69" s="176">
        <f>H51</f>
        <v>0</v>
      </c>
      <c r="D69" s="177"/>
      <c r="E69" s="154"/>
      <c r="F69" s="173"/>
      <c r="G69" s="173"/>
      <c r="H69" s="154"/>
      <c r="I69" s="29"/>
    </row>
    <row r="70" spans="1:17" ht="15.75" thickBot="1" x14ac:dyDescent="0.3">
      <c r="A70" s="170" t="s">
        <v>30</v>
      </c>
      <c r="B70" s="160"/>
      <c r="C70" s="160"/>
      <c r="D70" s="171" t="s">
        <v>35</v>
      </c>
      <c r="E70" s="154"/>
      <c r="F70" s="173" t="s">
        <v>16</v>
      </c>
      <c r="G70" s="173"/>
      <c r="H70" s="178">
        <f>H12</f>
        <v>0</v>
      </c>
      <c r="I70" s="146"/>
    </row>
    <row r="71" spans="1:17" ht="15.75" thickBot="1" x14ac:dyDescent="0.3">
      <c r="A71" s="174"/>
      <c r="B71" s="175"/>
      <c r="C71" s="175"/>
      <c r="D71" s="177"/>
      <c r="E71" s="154"/>
      <c r="F71" s="154"/>
      <c r="G71" s="173"/>
      <c r="H71" s="154"/>
      <c r="I71" s="29"/>
    </row>
    <row r="72" spans="1:17" x14ac:dyDescent="0.25">
      <c r="A72" s="170" t="s">
        <v>31</v>
      </c>
      <c r="B72" s="160"/>
      <c r="C72" s="160"/>
      <c r="D72" s="171" t="s">
        <v>37</v>
      </c>
      <c r="E72" s="154"/>
      <c r="F72" s="154" t="s">
        <v>17</v>
      </c>
      <c r="G72" s="173"/>
      <c r="H72" s="173"/>
    </row>
    <row r="73" spans="1:17" ht="21.75" customHeight="1" thickBot="1" x14ac:dyDescent="0.3">
      <c r="A73" s="179" t="s">
        <v>39</v>
      </c>
      <c r="B73" s="175"/>
      <c r="C73" s="175"/>
      <c r="D73" s="177"/>
      <c r="E73" s="154"/>
      <c r="F73" s="180">
        <v>68720</v>
      </c>
      <c r="G73" s="181" t="s">
        <v>228</v>
      </c>
      <c r="H73" s="173">
        <f>H37+H47+H48+H49</f>
        <v>0</v>
      </c>
    </row>
    <row r="74" spans="1:17" x14ac:dyDescent="0.25">
      <c r="A74" s="170" t="s">
        <v>32</v>
      </c>
      <c r="B74" s="160"/>
      <c r="C74" s="160"/>
      <c r="D74" s="171" t="s">
        <v>38</v>
      </c>
      <c r="E74" s="154"/>
      <c r="F74" s="180" t="s">
        <v>18</v>
      </c>
      <c r="G74" s="181" t="s">
        <v>229</v>
      </c>
      <c r="H74" s="173">
        <f>H40</f>
        <v>0</v>
      </c>
    </row>
    <row r="75" spans="1:17" ht="15.75" thickBot="1" x14ac:dyDescent="0.3">
      <c r="A75" s="174"/>
      <c r="B75" s="175"/>
      <c r="C75" s="175"/>
      <c r="D75" s="177"/>
      <c r="E75" s="154"/>
      <c r="F75" s="180"/>
      <c r="G75" s="181"/>
      <c r="H75" s="173"/>
    </row>
    <row r="76" spans="1:17" x14ac:dyDescent="0.25">
      <c r="A76" s="182" t="s">
        <v>33</v>
      </c>
      <c r="B76" s="156"/>
      <c r="C76" s="156"/>
      <c r="D76" s="183" t="s">
        <v>36</v>
      </c>
      <c r="E76" s="154"/>
      <c r="F76" s="219"/>
      <c r="G76" s="181"/>
      <c r="H76" s="173"/>
    </row>
    <row r="77" spans="1:17" ht="23.25" customHeight="1" thickBot="1" x14ac:dyDescent="0.3">
      <c r="A77" s="174"/>
      <c r="B77" s="175"/>
      <c r="C77" s="176">
        <f>H51</f>
        <v>0</v>
      </c>
      <c r="D77" s="184"/>
      <c r="E77" s="154"/>
      <c r="F77" s="154"/>
      <c r="G77" s="173"/>
      <c r="H77" s="173"/>
    </row>
    <row r="78" spans="1:17" x14ac:dyDescent="0.25">
      <c r="A78" s="154"/>
      <c r="B78" s="154"/>
      <c r="C78" s="154"/>
      <c r="D78" s="154"/>
      <c r="E78" s="154"/>
      <c r="F78" s="154"/>
      <c r="G78" s="173"/>
      <c r="H78" s="173"/>
    </row>
  </sheetData>
  <sheetProtection algorithmName="SHA-512" hashValue="EgPSy/mpZbJmEAYksEtSLCKZBjQhYo8X34eTXy6M3h38UOpI4jxdMEkkdaWpmk81o9blnmNJ0kOTblwPIM9I8Q==" saltValue="Qexgp6YHAlBx/abLmOGe1w==" spinCount="100000" sheet="1" objects="1" scenarios="1"/>
  <customSheetViews>
    <customSheetView guid="{69D0E9F2-ED71-4B03-A88B-8E3E43BB68A9}" showPageBreaks="1" topLeftCell="A40">
      <selection activeCell="K42" sqref="K42"/>
      <rowBreaks count="1" manualBreakCount="1">
        <brk id="69" max="16383" man="1"/>
      </rowBreaks>
      <pageMargins left="0.9055118110236221" right="0.51181102362204722" top="0.39370078740157483" bottom="0.59055118110236227" header="0.31496062992125984" footer="0.31496062992125984"/>
      <pageSetup paperSize="9" scale="65" orientation="portrait" r:id="rId1"/>
      <headerFooter>
        <oddFooter>&amp;L&amp;A&amp;C&amp;P&amp;RDDRK-Landesverband Schleswig-Holstein e.V.</oddFooter>
      </headerFooter>
    </customSheetView>
  </customSheetViews>
  <mergeCells count="49">
    <mergeCell ref="A1:E1"/>
    <mergeCell ref="F1:H1"/>
    <mergeCell ref="B2:G2"/>
    <mergeCell ref="B3:G3"/>
    <mergeCell ref="B4:H4"/>
    <mergeCell ref="A10:C10"/>
    <mergeCell ref="D10:F10"/>
    <mergeCell ref="E34:G34"/>
    <mergeCell ref="A31:D31"/>
    <mergeCell ref="A33:D33"/>
    <mergeCell ref="D14:H14"/>
    <mergeCell ref="A14:C14"/>
    <mergeCell ref="A17:C17"/>
    <mergeCell ref="D17:H17"/>
    <mergeCell ref="A18:C18"/>
    <mergeCell ref="E22:G22"/>
    <mergeCell ref="G10:H10"/>
    <mergeCell ref="D26:D27"/>
    <mergeCell ref="A12:F12"/>
    <mergeCell ref="D28:D29"/>
    <mergeCell ref="A30:D30"/>
    <mergeCell ref="E26:G26"/>
    <mergeCell ref="E28:G28"/>
    <mergeCell ref="E32:G32"/>
    <mergeCell ref="C19:G19"/>
    <mergeCell ref="A13:H13"/>
    <mergeCell ref="A15:C15"/>
    <mergeCell ref="E27:G27"/>
    <mergeCell ref="E29:G29"/>
    <mergeCell ref="D15:H15"/>
    <mergeCell ref="D18:H18"/>
    <mergeCell ref="A16:C16"/>
    <mergeCell ref="D16:H16"/>
    <mergeCell ref="A58:A65"/>
    <mergeCell ref="B59:E60"/>
    <mergeCell ref="F59:H60"/>
    <mergeCell ref="B62:E65"/>
    <mergeCell ref="F62:H65"/>
    <mergeCell ref="B61:E61"/>
    <mergeCell ref="F61:H61"/>
    <mergeCell ref="F58:H58"/>
    <mergeCell ref="B58:E58"/>
    <mergeCell ref="A55:B55"/>
    <mergeCell ref="C55:D55"/>
    <mergeCell ref="E55:G55"/>
    <mergeCell ref="E31:G31"/>
    <mergeCell ref="A57:D57"/>
    <mergeCell ref="E57:H57"/>
    <mergeCell ref="E33:G33"/>
  </mergeCells>
  <dataValidations disablePrompts="1" count="4">
    <dataValidation type="date" allowBlank="1" showInputMessage="1" showErrorMessage="1" errorTitle="Falsches Format" error="Bitte im Datumsformat angeben." sqref="E27:G27" xr:uid="{00000000-0002-0000-0100-000000000000}">
      <formula1>45292</formula1>
      <formula2>45322</formula2>
    </dataValidation>
    <dataValidation type="date" allowBlank="1" showInputMessage="1" showErrorMessage="1" sqref="E34:G34 E32:G32" xr:uid="{00000000-0002-0000-0100-000001000000}">
      <formula1>42370</formula1>
      <formula2>401768</formula2>
    </dataValidation>
    <dataValidation type="time" allowBlank="1" showInputMessage="1" showErrorMessage="1" sqref="H27" xr:uid="{00000000-0002-0000-0100-000002000000}">
      <formula1>0</formula1>
      <formula2>0.999305555555556</formula2>
    </dataValidation>
    <dataValidation type="date" allowBlank="1" showInputMessage="1" showErrorMessage="1" sqref="E29:G29" xr:uid="{00000000-0002-0000-0100-000003000000}">
      <formula1>45292</formula1>
      <formula2>45322</formula2>
    </dataValidation>
  </dataValidations>
  <pageMargins left="0.9055118110236221" right="0.51181102362204722" top="0.39370078740157483" bottom="0.19685039370078741" header="0.31496062992125984" footer="0.31496062992125984"/>
  <pageSetup paperSize="9" scale="59" orientation="portrait" r:id="rId2"/>
  <headerFooter>
    <oddFooter>&amp;L&amp;A
Gültigkeit: 2022 - 2022&amp;C&amp;P&amp;RDRK-Landesverband Schleswig-Holstein e.V.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1666875</xdr:colOff>
                    <xdr:row>21</xdr:row>
                    <xdr:rowOff>0</xdr:rowOff>
                  </from>
                  <to>
                    <xdr:col>0</xdr:col>
                    <xdr:colOff>2000250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1666875</xdr:colOff>
                    <xdr:row>21</xdr:row>
                    <xdr:rowOff>171450</xdr:rowOff>
                  </from>
                  <to>
                    <xdr:col>0</xdr:col>
                    <xdr:colOff>2000250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1666875</xdr:colOff>
                    <xdr:row>22</xdr:row>
                    <xdr:rowOff>171450</xdr:rowOff>
                  </from>
                  <to>
                    <xdr:col>0</xdr:col>
                    <xdr:colOff>2000250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333375</xdr:colOff>
                    <xdr:row>20</xdr:row>
                    <xdr:rowOff>47625</xdr:rowOff>
                  </from>
                  <to>
                    <xdr:col>3</xdr:col>
                    <xdr:colOff>666750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333375</xdr:colOff>
                    <xdr:row>21</xdr:row>
                    <xdr:rowOff>161925</xdr:rowOff>
                  </from>
                  <to>
                    <xdr:col>3</xdr:col>
                    <xdr:colOff>666750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333375</xdr:colOff>
                    <xdr:row>22</xdr:row>
                    <xdr:rowOff>171450</xdr:rowOff>
                  </from>
                  <to>
                    <xdr:col>3</xdr:col>
                    <xdr:colOff>666750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autoLine="0" autoPict="0" altText="">
                <anchor moveWithCells="1">
                  <from>
                    <xdr:col>0</xdr:col>
                    <xdr:colOff>771525</xdr:colOff>
                    <xdr:row>14</xdr:row>
                    <xdr:rowOff>85725</xdr:rowOff>
                  </from>
                  <to>
                    <xdr:col>0</xdr:col>
                    <xdr:colOff>2352675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autoLine="0" autoPict="0">
                <anchor moveWithCells="1">
                  <from>
                    <xdr:col>3</xdr:col>
                    <xdr:colOff>1123950</xdr:colOff>
                    <xdr:row>14</xdr:row>
                    <xdr:rowOff>85725</xdr:rowOff>
                  </from>
                  <to>
                    <xdr:col>6</xdr:col>
                    <xdr:colOff>304800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0</xdr:col>
                    <xdr:colOff>66675</xdr:colOff>
                    <xdr:row>51</xdr:row>
                    <xdr:rowOff>47625</xdr:rowOff>
                  </from>
                  <to>
                    <xdr:col>0</xdr:col>
                    <xdr:colOff>400050</xdr:colOff>
                    <xdr:row>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161925</xdr:colOff>
                    <xdr:row>18</xdr:row>
                    <xdr:rowOff>47625</xdr:rowOff>
                  </from>
                  <to>
                    <xdr:col>2</xdr:col>
                    <xdr:colOff>47625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7</xdr:col>
                    <xdr:colOff>333375</xdr:colOff>
                    <xdr:row>18</xdr:row>
                    <xdr:rowOff>38100</xdr:rowOff>
                  </from>
                  <to>
                    <xdr:col>7</xdr:col>
                    <xdr:colOff>638175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38100</xdr:rowOff>
                  </from>
                  <to>
                    <xdr:col>6</xdr:col>
                    <xdr:colOff>485775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AA240"/>
  <sheetViews>
    <sheetView topLeftCell="A212" workbookViewId="0">
      <selection activeCell="B238" sqref="B238"/>
    </sheetView>
  </sheetViews>
  <sheetFormatPr baseColWidth="10" defaultRowHeight="15" x14ac:dyDescent="0.25"/>
  <cols>
    <col min="1" max="1" width="19.140625" style="33" customWidth="1"/>
    <col min="2" max="2" width="23.42578125" style="33" customWidth="1"/>
    <col min="3" max="3" width="56.85546875" style="33" bestFit="1" customWidth="1"/>
    <col min="4" max="4" width="32" style="33" customWidth="1"/>
    <col min="5" max="5" width="18.85546875" style="33" customWidth="1"/>
    <col min="6" max="6" width="53.42578125" style="33" customWidth="1"/>
    <col min="7" max="7" width="40.7109375" style="33" customWidth="1"/>
    <col min="8" max="10" width="53.42578125" style="33" customWidth="1"/>
    <col min="11" max="11" width="53.140625" style="33" customWidth="1"/>
    <col min="12" max="17" width="14.85546875" style="33" customWidth="1"/>
    <col min="18" max="18" width="18.140625" style="33" customWidth="1"/>
    <col min="19" max="21" width="18.5703125" style="33" customWidth="1"/>
    <col min="22" max="25" width="14.5703125" style="33" customWidth="1"/>
    <col min="26" max="26" width="17.42578125" style="33" customWidth="1"/>
    <col min="27" max="27" width="9.5703125" style="33" customWidth="1"/>
    <col min="28" max="16384" width="11.42578125" style="33"/>
  </cols>
  <sheetData>
    <row r="1" spans="1:4" x14ac:dyDescent="0.25">
      <c r="A1" s="33" t="s">
        <v>196</v>
      </c>
      <c r="B1" s="33" t="s">
        <v>195</v>
      </c>
      <c r="C1" s="33" t="s">
        <v>194</v>
      </c>
      <c r="D1" s="33" t="s">
        <v>193</v>
      </c>
    </row>
    <row r="2" spans="1:4" x14ac:dyDescent="0.25">
      <c r="A2" s="33" t="s">
        <v>192</v>
      </c>
      <c r="B2" s="33">
        <v>1</v>
      </c>
      <c r="C2" s="33" t="s">
        <v>191</v>
      </c>
      <c r="D2" s="33" t="s">
        <v>190</v>
      </c>
    </row>
    <row r="3" spans="1:4" x14ac:dyDescent="0.25">
      <c r="A3" s="33" t="s">
        <v>189</v>
      </c>
      <c r="B3" s="33">
        <v>2</v>
      </c>
      <c r="C3" s="33" t="s">
        <v>188</v>
      </c>
      <c r="D3" s="33" t="s">
        <v>187</v>
      </c>
    </row>
    <row r="4" spans="1:4" x14ac:dyDescent="0.25">
      <c r="A4" s="33" t="s">
        <v>186</v>
      </c>
      <c r="B4" s="33">
        <v>3</v>
      </c>
      <c r="C4" s="33" t="s">
        <v>185</v>
      </c>
      <c r="D4" s="33" t="s">
        <v>184</v>
      </c>
    </row>
    <row r="5" spans="1:4" x14ac:dyDescent="0.25">
      <c r="A5" s="33" t="s">
        <v>183</v>
      </c>
      <c r="B5" s="33">
        <v>4</v>
      </c>
      <c r="C5" s="33" t="s">
        <v>182</v>
      </c>
      <c r="D5" s="33" t="s">
        <v>158</v>
      </c>
    </row>
    <row r="6" spans="1:4" x14ac:dyDescent="0.25">
      <c r="A6" s="33" t="s">
        <v>181</v>
      </c>
      <c r="B6" s="33">
        <v>5</v>
      </c>
      <c r="C6" s="33" t="s">
        <v>180</v>
      </c>
      <c r="D6" s="33" t="s">
        <v>179</v>
      </c>
    </row>
    <row r="7" spans="1:4" x14ac:dyDescent="0.25">
      <c r="A7" s="33" t="s">
        <v>178</v>
      </c>
      <c r="B7" s="33">
        <v>6</v>
      </c>
      <c r="C7" s="33" t="s">
        <v>177</v>
      </c>
      <c r="D7" s="33" t="s">
        <v>176</v>
      </c>
    </row>
    <row r="8" spans="1:4" x14ac:dyDescent="0.25">
      <c r="A8" s="33" t="s">
        <v>175</v>
      </c>
      <c r="B8" s="33">
        <v>7</v>
      </c>
      <c r="C8" s="33" t="s">
        <v>174</v>
      </c>
      <c r="D8" s="33" t="s">
        <v>158</v>
      </c>
    </row>
    <row r="9" spans="1:4" x14ac:dyDescent="0.25">
      <c r="A9" s="33" t="s">
        <v>173</v>
      </c>
      <c r="B9" s="33">
        <v>8</v>
      </c>
      <c r="C9" s="33" t="s">
        <v>201</v>
      </c>
      <c r="D9" s="33" t="s">
        <v>172</v>
      </c>
    </row>
    <row r="10" spans="1:4" x14ac:dyDescent="0.25">
      <c r="A10" s="33" t="s">
        <v>302</v>
      </c>
      <c r="B10" s="33">
        <v>9</v>
      </c>
      <c r="C10" s="33" t="s">
        <v>303</v>
      </c>
      <c r="D10" s="33" t="s">
        <v>304</v>
      </c>
    </row>
    <row r="11" spans="1:4" x14ac:dyDescent="0.25">
      <c r="A11" s="33" t="s">
        <v>171</v>
      </c>
      <c r="B11" s="33">
        <v>10</v>
      </c>
      <c r="C11" s="33" t="s">
        <v>170</v>
      </c>
      <c r="D11" s="33" t="s">
        <v>158</v>
      </c>
    </row>
    <row r="12" spans="1:4" x14ac:dyDescent="0.25">
      <c r="A12" s="33" t="s">
        <v>169</v>
      </c>
      <c r="B12" s="33">
        <v>11</v>
      </c>
      <c r="C12" s="33" t="s">
        <v>202</v>
      </c>
      <c r="D12" s="33" t="s">
        <v>139</v>
      </c>
    </row>
    <row r="13" spans="1:4" x14ac:dyDescent="0.25">
      <c r="A13" s="33" t="s">
        <v>168</v>
      </c>
      <c r="B13" s="33">
        <v>12</v>
      </c>
      <c r="C13" s="33" t="s">
        <v>167</v>
      </c>
      <c r="D13" s="33" t="s">
        <v>166</v>
      </c>
    </row>
    <row r="14" spans="1:4" x14ac:dyDescent="0.25">
      <c r="A14" s="33" t="s">
        <v>165</v>
      </c>
      <c r="B14" s="33">
        <v>13</v>
      </c>
      <c r="C14" s="33" t="s">
        <v>164</v>
      </c>
      <c r="D14" s="33" t="s">
        <v>163</v>
      </c>
    </row>
    <row r="15" spans="1:4" x14ac:dyDescent="0.25">
      <c r="A15" s="33" t="s">
        <v>271</v>
      </c>
      <c r="B15" s="33">
        <v>14</v>
      </c>
      <c r="C15" s="33" t="s">
        <v>272</v>
      </c>
      <c r="D15" s="33" t="s">
        <v>275</v>
      </c>
    </row>
    <row r="16" spans="1:4" x14ac:dyDescent="0.25">
      <c r="A16" s="33" t="s">
        <v>273</v>
      </c>
      <c r="B16" s="33">
        <v>15</v>
      </c>
      <c r="C16" s="33" t="s">
        <v>272</v>
      </c>
      <c r="D16" s="33" t="s">
        <v>276</v>
      </c>
    </row>
    <row r="17" spans="1:4" x14ac:dyDescent="0.25">
      <c r="A17" s="33" t="s">
        <v>274</v>
      </c>
      <c r="B17" s="33">
        <v>16</v>
      </c>
      <c r="C17" s="33" t="s">
        <v>272</v>
      </c>
      <c r="D17" s="33" t="s">
        <v>277</v>
      </c>
    </row>
    <row r="18" spans="1:4" x14ac:dyDescent="0.25">
      <c r="A18" s="33" t="s">
        <v>162</v>
      </c>
      <c r="B18" s="33">
        <v>17</v>
      </c>
      <c r="C18" s="33" t="s">
        <v>203</v>
      </c>
      <c r="D18" s="33" t="s">
        <v>161</v>
      </c>
    </row>
    <row r="19" spans="1:4" x14ac:dyDescent="0.25">
      <c r="A19" s="33" t="s">
        <v>160</v>
      </c>
      <c r="B19" s="33">
        <v>18</v>
      </c>
      <c r="C19" s="33" t="s">
        <v>159</v>
      </c>
      <c r="D19" s="33" t="s">
        <v>158</v>
      </c>
    </row>
    <row r="20" spans="1:4" x14ac:dyDescent="0.25">
      <c r="A20" s="33" t="s">
        <v>157</v>
      </c>
      <c r="B20" s="33">
        <v>19</v>
      </c>
      <c r="C20" s="33" t="s">
        <v>152</v>
      </c>
      <c r="D20" s="33" t="s">
        <v>156</v>
      </c>
    </row>
    <row r="21" spans="1:4" x14ac:dyDescent="0.25">
      <c r="A21" s="33" t="s">
        <v>155</v>
      </c>
      <c r="B21" s="33">
        <v>20</v>
      </c>
      <c r="C21" s="33" t="s">
        <v>152</v>
      </c>
      <c r="D21" s="33" t="s">
        <v>154</v>
      </c>
    </row>
    <row r="22" spans="1:4" x14ac:dyDescent="0.25">
      <c r="A22" s="33" t="s">
        <v>153</v>
      </c>
      <c r="B22" s="33">
        <v>21</v>
      </c>
      <c r="C22" s="33" t="s">
        <v>152</v>
      </c>
      <c r="D22" s="33" t="s">
        <v>151</v>
      </c>
    </row>
    <row r="23" spans="1:4" x14ac:dyDescent="0.25">
      <c r="A23" s="33" t="s">
        <v>150</v>
      </c>
      <c r="B23" s="33">
        <v>22</v>
      </c>
      <c r="C23" s="33" t="s">
        <v>149</v>
      </c>
      <c r="D23" s="33" t="s">
        <v>148</v>
      </c>
    </row>
    <row r="24" spans="1:4" x14ac:dyDescent="0.25">
      <c r="A24" s="33" t="s">
        <v>147</v>
      </c>
      <c r="B24" s="33">
        <v>23</v>
      </c>
      <c r="C24" s="33" t="s">
        <v>146</v>
      </c>
      <c r="D24" s="33" t="s">
        <v>145</v>
      </c>
    </row>
    <row r="25" spans="1:4" x14ac:dyDescent="0.25">
      <c r="A25" s="33" t="s">
        <v>144</v>
      </c>
      <c r="B25" s="33">
        <v>24</v>
      </c>
      <c r="C25" s="33" t="s">
        <v>143</v>
      </c>
      <c r="D25" s="33" t="s">
        <v>142</v>
      </c>
    </row>
    <row r="26" spans="1:4" x14ac:dyDescent="0.25">
      <c r="A26" s="33" t="s">
        <v>141</v>
      </c>
      <c r="B26" s="33">
        <v>25</v>
      </c>
      <c r="C26" s="33" t="s">
        <v>140</v>
      </c>
      <c r="D26" s="33" t="s">
        <v>139</v>
      </c>
    </row>
    <row r="27" spans="1:4" x14ac:dyDescent="0.25">
      <c r="A27" s="33" t="s">
        <v>138</v>
      </c>
      <c r="B27" s="33">
        <v>26</v>
      </c>
      <c r="C27" s="33" t="s">
        <v>137</v>
      </c>
      <c r="D27" s="33" t="s">
        <v>136</v>
      </c>
    </row>
    <row r="28" spans="1:4" x14ac:dyDescent="0.25">
      <c r="A28" s="33" t="s">
        <v>135</v>
      </c>
      <c r="B28" s="33">
        <v>27</v>
      </c>
      <c r="C28" s="33" t="s">
        <v>134</v>
      </c>
      <c r="D28" s="33" t="s">
        <v>133</v>
      </c>
    </row>
    <row r="29" spans="1:4" x14ac:dyDescent="0.25">
      <c r="A29" s="33" t="s">
        <v>132</v>
      </c>
      <c r="B29" s="33">
        <v>28</v>
      </c>
      <c r="C29" s="33" t="s">
        <v>131</v>
      </c>
      <c r="D29" s="33" t="s">
        <v>130</v>
      </c>
    </row>
    <row r="30" spans="1:4" x14ac:dyDescent="0.25">
      <c r="A30" s="33" t="s">
        <v>129</v>
      </c>
      <c r="B30" s="33">
        <v>29</v>
      </c>
      <c r="C30" s="33" t="s">
        <v>128</v>
      </c>
      <c r="D30" s="33" t="s">
        <v>127</v>
      </c>
    </row>
    <row r="31" spans="1:4" x14ac:dyDescent="0.25">
      <c r="A31" s="33" t="s">
        <v>219</v>
      </c>
      <c r="B31" s="33">
        <v>30</v>
      </c>
      <c r="C31" s="33" t="s">
        <v>126</v>
      </c>
      <c r="D31" s="33" t="s">
        <v>125</v>
      </c>
    </row>
    <row r="32" spans="1:4" x14ac:dyDescent="0.25">
      <c r="A32" s="33" t="s">
        <v>124</v>
      </c>
      <c r="B32" s="33">
        <v>31</v>
      </c>
      <c r="C32" s="33" t="s">
        <v>123</v>
      </c>
      <c r="D32" s="33" t="s">
        <v>122</v>
      </c>
    </row>
    <row r="33" spans="1:4" x14ac:dyDescent="0.25">
      <c r="A33" s="33" t="s">
        <v>121</v>
      </c>
      <c r="B33" s="33">
        <v>32</v>
      </c>
      <c r="C33" s="33" t="s">
        <v>120</v>
      </c>
      <c r="D33" s="33" t="s">
        <v>119</v>
      </c>
    </row>
    <row r="34" spans="1:4" x14ac:dyDescent="0.25">
      <c r="A34" s="33" t="s">
        <v>118</v>
      </c>
      <c r="B34" s="33">
        <v>33</v>
      </c>
      <c r="C34" s="33" t="s">
        <v>117</v>
      </c>
      <c r="D34" s="33" t="s">
        <v>116</v>
      </c>
    </row>
    <row r="35" spans="1:4" x14ac:dyDescent="0.25">
      <c r="A35" s="33" t="s">
        <v>115</v>
      </c>
      <c r="B35" s="33">
        <v>34</v>
      </c>
      <c r="C35" s="33" t="s">
        <v>114</v>
      </c>
      <c r="D35" s="33" t="s">
        <v>113</v>
      </c>
    </row>
    <row r="36" spans="1:4" x14ac:dyDescent="0.25">
      <c r="A36" s="33" t="s">
        <v>112</v>
      </c>
      <c r="B36" s="33">
        <v>35</v>
      </c>
      <c r="C36" s="33" t="s">
        <v>111</v>
      </c>
      <c r="D36" s="33" t="s">
        <v>110</v>
      </c>
    </row>
    <row r="37" spans="1:4" x14ac:dyDescent="0.25">
      <c r="A37" s="33" t="s">
        <v>109</v>
      </c>
      <c r="B37" s="33">
        <v>36</v>
      </c>
      <c r="C37" s="33" t="s">
        <v>108</v>
      </c>
      <c r="D37" s="33" t="s">
        <v>107</v>
      </c>
    </row>
    <row r="53" spans="1:27" s="104" customFormat="1" x14ac:dyDescent="0.25">
      <c r="A53" s="104">
        <v>1</v>
      </c>
      <c r="B53" s="104" t="s">
        <v>105</v>
      </c>
      <c r="C53" s="104" t="str">
        <f>VLOOKUP(A53,B2:E37,2,FALSE)</f>
        <v xml:space="preserve">    </v>
      </c>
      <c r="F53" s="104" t="str">
        <f>VLOOKUP(A53,B2:E37,3,FALSE)</f>
        <v xml:space="preserve">     </v>
      </c>
      <c r="M53" s="104" t="s">
        <v>106</v>
      </c>
    </row>
    <row r="54" spans="1:27" s="104" customFormat="1" x14ac:dyDescent="0.25">
      <c r="A54" s="104">
        <v>1</v>
      </c>
      <c r="B54" s="104" t="s">
        <v>105</v>
      </c>
      <c r="C54" s="104" t="str">
        <f>VLOOKUP(A54,B2:E37,2,FALSE)</f>
        <v xml:space="preserve">    </v>
      </c>
      <c r="F54" s="104" t="str">
        <f>VLOOKUP(A54,B2:E37,3,FALSE)</f>
        <v xml:space="preserve">     </v>
      </c>
      <c r="M54" s="104" t="s">
        <v>104</v>
      </c>
    </row>
    <row r="56" spans="1:27" s="77" customFormat="1" x14ac:dyDescent="0.25">
      <c r="A56" s="78" t="s">
        <v>103</v>
      </c>
    </row>
    <row r="57" spans="1:27" s="71" customFormat="1" x14ac:dyDescent="0.25">
      <c r="A57" s="73" t="s">
        <v>102</v>
      </c>
      <c r="B57" s="71" t="s">
        <v>101</v>
      </c>
      <c r="C57" s="71" t="s">
        <v>100</v>
      </c>
      <c r="F57" s="71" t="s">
        <v>99</v>
      </c>
      <c r="M57" s="71" t="s">
        <v>98</v>
      </c>
      <c r="P57" s="71" t="s">
        <v>97</v>
      </c>
      <c r="Q57" s="71" t="s">
        <v>96</v>
      </c>
      <c r="R57" s="71" t="s">
        <v>95</v>
      </c>
      <c r="S57" s="71" t="s">
        <v>94</v>
      </c>
      <c r="V57" s="71" t="s">
        <v>93</v>
      </c>
      <c r="Z57" s="71" t="s">
        <v>92</v>
      </c>
      <c r="AA57" s="71" t="s">
        <v>91</v>
      </c>
    </row>
    <row r="58" spans="1:27" s="71" customFormat="1" x14ac:dyDescent="0.25">
      <c r="A58" s="76" t="e">
        <f>Dienstreiseabrechnung!#REF!</f>
        <v>#REF!</v>
      </c>
      <c r="B58" s="75" t="e">
        <f>Dienstreiseabrechnung!#REF!</f>
        <v>#REF!</v>
      </c>
      <c r="C58" s="71" t="e">
        <f>B58-A58-1</f>
        <v>#REF!</v>
      </c>
      <c r="F58" s="71" t="e">
        <f>B58-A58+1</f>
        <v>#REF!</v>
      </c>
      <c r="M58" s="74" t="e">
        <f>IF(C58&gt;-0.01,1,0)</f>
        <v>#REF!</v>
      </c>
      <c r="N58" s="74"/>
      <c r="O58" s="74"/>
      <c r="P58" s="74" t="e">
        <f>IF(C58&gt;-0.01,1,0)</f>
        <v>#REF!</v>
      </c>
      <c r="Q58" s="74" t="e">
        <f>IF(M58&gt;0,12,0)</f>
        <v>#REF!</v>
      </c>
      <c r="R58" s="74" t="e">
        <f>IF(P58&gt;0,12,0)</f>
        <v>#REF!</v>
      </c>
      <c r="S58" s="71" t="e">
        <f>IF(C58&gt;0,C58,0)</f>
        <v>#REF!</v>
      </c>
      <c r="V58" s="74">
        <v>24</v>
      </c>
      <c r="W58" s="74"/>
      <c r="X58" s="74"/>
      <c r="Y58" s="74"/>
      <c r="Z58" s="74" t="e">
        <f>S58*V58</f>
        <v>#REF!</v>
      </c>
      <c r="AA58" s="74" t="e">
        <f>Z58</f>
        <v>#REF!</v>
      </c>
    </row>
    <row r="59" spans="1:27" s="71" customFormat="1" x14ac:dyDescent="0.25">
      <c r="A59" s="73"/>
    </row>
    <row r="60" spans="1:27" s="71" customFormat="1" x14ac:dyDescent="0.25">
      <c r="A60" s="73"/>
    </row>
    <row r="61" spans="1:27" s="71" customFormat="1" x14ac:dyDescent="0.25">
      <c r="A61" s="73" t="s">
        <v>90</v>
      </c>
      <c r="B61" s="71" t="s">
        <v>89</v>
      </c>
      <c r="C61" s="71" t="s">
        <v>88</v>
      </c>
      <c r="F61" s="71" t="s">
        <v>87</v>
      </c>
      <c r="L61" s="71" t="s">
        <v>86</v>
      </c>
      <c r="M61" s="71" t="s">
        <v>85</v>
      </c>
    </row>
    <row r="62" spans="1:27" s="71" customFormat="1" x14ac:dyDescent="0.25">
      <c r="A62" s="221" t="e">
        <f>Dienstreiseabrechnung!#REF!-Dienstreiseabrechnung!#REF!</f>
        <v>#REF!</v>
      </c>
      <c r="B62" s="224" t="e">
        <f>A62</f>
        <v>#REF!</v>
      </c>
      <c r="C62" s="71" t="e">
        <f>IF(C58&gt;0,0,1)</f>
        <v>#REF!</v>
      </c>
      <c r="F62" s="71" t="e">
        <f>IF(C62&gt;0,12,0)</f>
        <v>#REF!</v>
      </c>
      <c r="L62" s="71" t="e">
        <f>IF(C58&lt;0,TRUE)</f>
        <v>#REF!</v>
      </c>
      <c r="M62" s="71" t="e">
        <f>IF(B62&gt;0.333,F62,0)</f>
        <v>#REF!</v>
      </c>
      <c r="N62" s="71" t="e">
        <f>IF(L62=TRUE,M62,0)</f>
        <v>#REF!</v>
      </c>
    </row>
    <row r="63" spans="1:27" s="71" customFormat="1" x14ac:dyDescent="0.25">
      <c r="A63" s="222" t="e">
        <f>IF(Dienstreiseabrechnung!#REF!=Dienstreiseabrechnung!#REF!,TRUE,FALSE)</f>
        <v>#REF!</v>
      </c>
    </row>
    <row r="64" spans="1:27" s="71" customFormat="1" x14ac:dyDescent="0.25">
      <c r="A64" s="223" t="e">
        <f>IF(A63=TRUE,A62,0)</f>
        <v>#REF!</v>
      </c>
    </row>
    <row r="65" spans="1:27" s="71" customFormat="1" x14ac:dyDescent="0.25">
      <c r="A65" s="73"/>
    </row>
    <row r="66" spans="1:27" s="71" customFormat="1" x14ac:dyDescent="0.25">
      <c r="A66" s="73" t="s">
        <v>84</v>
      </c>
    </row>
    <row r="67" spans="1:27" s="71" customFormat="1" x14ac:dyDescent="0.25">
      <c r="A67" s="73"/>
    </row>
    <row r="68" spans="1:27" s="71" customFormat="1" x14ac:dyDescent="0.25">
      <c r="A68" s="72" t="e">
        <f>Dienstreiseabrechnung!#REF!-Dienstreiseabrechnung!#REF!+1</f>
        <v>#REF!</v>
      </c>
      <c r="B68" s="71" t="s">
        <v>83</v>
      </c>
    </row>
    <row r="69" spans="1:27" s="69" customFormat="1" x14ac:dyDescent="0.25">
      <c r="A69" s="70" t="e">
        <f>A68-2</f>
        <v>#REF!</v>
      </c>
      <c r="B69" s="69" t="s">
        <v>82</v>
      </c>
    </row>
    <row r="72" spans="1:27" x14ac:dyDescent="0.25">
      <c r="A72" s="81" t="b">
        <v>0</v>
      </c>
      <c r="B72" s="82" t="s">
        <v>213</v>
      </c>
    </row>
    <row r="73" spans="1:27" x14ac:dyDescent="0.25">
      <c r="A73" s="33" t="b">
        <v>0</v>
      </c>
      <c r="B73" s="82" t="s">
        <v>214</v>
      </c>
    </row>
    <row r="75" spans="1:27" x14ac:dyDescent="0.25">
      <c r="A75" s="40" t="s">
        <v>81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39"/>
    </row>
    <row r="76" spans="1:27" s="50" customFormat="1" ht="75" x14ac:dyDescent="0.25">
      <c r="A76" s="79" t="s">
        <v>80</v>
      </c>
      <c r="B76" s="55" t="s">
        <v>67</v>
      </c>
      <c r="C76" s="55" t="s">
        <v>79</v>
      </c>
      <c r="D76" s="57"/>
      <c r="E76" s="57"/>
      <c r="F76" s="51" t="s">
        <v>66</v>
      </c>
      <c r="G76" s="51"/>
      <c r="H76" s="51"/>
      <c r="I76" s="51"/>
      <c r="J76" s="51"/>
      <c r="K76" s="55" t="s">
        <v>78</v>
      </c>
      <c r="L76" s="56" t="s">
        <v>64</v>
      </c>
      <c r="M76" s="51" t="s">
        <v>77</v>
      </c>
      <c r="N76" s="51" t="s">
        <v>76</v>
      </c>
      <c r="O76" s="58" t="s">
        <v>63</v>
      </c>
      <c r="P76" s="57" t="s">
        <v>62</v>
      </c>
      <c r="Q76" s="56" t="s">
        <v>75</v>
      </c>
      <c r="R76" s="57" t="s">
        <v>74</v>
      </c>
      <c r="S76" s="55" t="s">
        <v>73</v>
      </c>
      <c r="T76" s="54" t="s">
        <v>72</v>
      </c>
      <c r="U76" s="54" t="s">
        <v>71</v>
      </c>
      <c r="V76" s="52" t="s">
        <v>63</v>
      </c>
      <c r="W76" s="53" t="s">
        <v>70</v>
      </c>
      <c r="X76" s="52"/>
      <c r="Y76" s="52"/>
      <c r="Z76" s="51"/>
      <c r="AA76" s="51"/>
    </row>
    <row r="77" spans="1:27" x14ac:dyDescent="0.25">
      <c r="A77" s="80">
        <v>24</v>
      </c>
      <c r="B77" s="62">
        <v>-24</v>
      </c>
      <c r="C77" s="62">
        <v>-12</v>
      </c>
      <c r="D77" s="109"/>
      <c r="E77" s="109"/>
      <c r="F77" s="63" t="e">
        <f>Dienstreiseabrechnung!#REF!</f>
        <v>#REF!</v>
      </c>
      <c r="G77" s="63"/>
      <c r="H77" s="63"/>
      <c r="I77" s="63"/>
      <c r="J77" s="63"/>
      <c r="K77" s="62">
        <v>12</v>
      </c>
      <c r="L77" s="63" t="e">
        <f>Dienstreiseabrechnung!#REF!</f>
        <v>#REF!</v>
      </c>
      <c r="M77" s="42" t="e">
        <f>IF(L77=K77,TRUE)</f>
        <v>#REF!</v>
      </c>
      <c r="N77" s="42" t="e">
        <f>IF(F77&gt;C77,TRUE)</f>
        <v>#REF!</v>
      </c>
      <c r="O77" s="62">
        <v>0</v>
      </c>
      <c r="P77" s="63" t="e">
        <f>IF(M77=FALSE,F13:F77,0)</f>
        <v>#REF!</v>
      </c>
      <c r="Q77" s="63">
        <f>B77-O77</f>
        <v>-24</v>
      </c>
      <c r="R77" s="63" t="e">
        <f>P77</f>
        <v>#REF!</v>
      </c>
      <c r="S77" s="62">
        <v>-12</v>
      </c>
      <c r="T77" s="16" t="e">
        <f>IF(N77=TRUE,F77,C77)</f>
        <v>#REF!</v>
      </c>
      <c r="U77" s="16" t="e">
        <f>IF(M77=TRUE,C77,0)</f>
        <v>#REF!</v>
      </c>
      <c r="V77" s="18" t="e">
        <f>IF(M77=FALSE,O77,F77)</f>
        <v>#REF!</v>
      </c>
      <c r="W77" s="61" t="e">
        <f>IF(M77=TRUE,T77,O77)</f>
        <v>#REF!</v>
      </c>
      <c r="X77" s="18"/>
      <c r="Y77" s="18"/>
      <c r="Z77" s="42"/>
      <c r="AA77" s="42"/>
    </row>
    <row r="78" spans="1:27" x14ac:dyDescent="0.25">
      <c r="A78" s="80"/>
      <c r="B78" s="60"/>
      <c r="C78" s="60"/>
      <c r="D78" s="94"/>
      <c r="E78" s="94"/>
      <c r="F78" s="42"/>
      <c r="G78" s="42"/>
      <c r="H78" s="42"/>
      <c r="I78" s="42"/>
      <c r="J78" s="42"/>
      <c r="K78" s="60"/>
      <c r="L78" s="42"/>
      <c r="M78" s="42"/>
      <c r="N78" s="42"/>
      <c r="O78" s="60"/>
      <c r="P78" s="42"/>
      <c r="Q78" s="42"/>
      <c r="R78" s="42"/>
      <c r="S78" s="60"/>
      <c r="T78" s="15"/>
      <c r="U78" s="15"/>
      <c r="V78" s="17"/>
      <c r="W78" s="59"/>
      <c r="X78" s="17"/>
      <c r="Y78" s="17"/>
      <c r="Z78" s="42"/>
      <c r="AA78" s="42"/>
    </row>
    <row r="79" spans="1:27" s="50" customFormat="1" ht="60" x14ac:dyDescent="0.25">
      <c r="A79" s="79" t="s">
        <v>69</v>
      </c>
      <c r="B79" s="55" t="s">
        <v>67</v>
      </c>
      <c r="C79" s="55" t="s">
        <v>67</v>
      </c>
      <c r="D79" s="57"/>
      <c r="E79" s="57"/>
      <c r="F79" s="51" t="s">
        <v>66</v>
      </c>
      <c r="G79" s="51"/>
      <c r="H79" s="51"/>
      <c r="I79" s="51"/>
      <c r="J79" s="51"/>
      <c r="K79" s="55" t="s">
        <v>65</v>
      </c>
      <c r="L79" s="56" t="s">
        <v>64</v>
      </c>
      <c r="M79" s="51"/>
      <c r="N79" s="51"/>
      <c r="O79" s="58" t="s">
        <v>63</v>
      </c>
      <c r="P79" s="57" t="s">
        <v>62</v>
      </c>
      <c r="Q79" s="56" t="s">
        <v>61</v>
      </c>
      <c r="R79" s="51"/>
      <c r="S79" s="55"/>
      <c r="T79" s="54"/>
      <c r="U79" s="54"/>
      <c r="V79" s="52"/>
      <c r="W79" s="53"/>
      <c r="X79" s="52"/>
      <c r="Y79" s="52"/>
      <c r="Z79" s="51"/>
      <c r="AA79" s="51"/>
    </row>
    <row r="80" spans="1:27" x14ac:dyDescent="0.25">
      <c r="A80" s="80">
        <v>24</v>
      </c>
      <c r="B80" s="62">
        <v>-24</v>
      </c>
      <c r="C80" s="62">
        <v>-12</v>
      </c>
      <c r="D80" s="109"/>
      <c r="E80" s="109"/>
      <c r="F80" s="63" t="e">
        <f>Dienstreiseabrechnung!#REF!</f>
        <v>#REF!</v>
      </c>
      <c r="G80" s="63"/>
      <c r="H80" s="63"/>
      <c r="I80" s="63"/>
      <c r="J80" s="63"/>
      <c r="K80" s="62">
        <v>12</v>
      </c>
      <c r="L80" s="63" t="e">
        <f>Dienstreiseabrechnung!#REF!</f>
        <v>#REF!</v>
      </c>
      <c r="M80" s="42" t="e">
        <f>IF(L80=K80,TRUE)</f>
        <v>#REF!</v>
      </c>
      <c r="N80" s="42" t="e">
        <f>IF(F80&gt;C80,TRUE)</f>
        <v>#REF!</v>
      </c>
      <c r="O80" s="62">
        <v>0</v>
      </c>
      <c r="P80" s="63" t="e">
        <f>IF(M80=FALSE,F19:F80,0)</f>
        <v>#REF!</v>
      </c>
      <c r="Q80" s="63">
        <f>B80-O80</f>
        <v>-24</v>
      </c>
      <c r="R80" s="63" t="e">
        <f>P80</f>
        <v>#REF!</v>
      </c>
      <c r="S80" s="62">
        <v>-12</v>
      </c>
      <c r="T80" s="16" t="e">
        <f>IF(N80=TRUE,F80,C80)</f>
        <v>#REF!</v>
      </c>
      <c r="U80" s="16" t="e">
        <f>IF(M80=TRUE,C80,0)</f>
        <v>#REF!</v>
      </c>
      <c r="V80" s="18" t="e">
        <f>IF(M80=FALSE,O80,C80)</f>
        <v>#REF!</v>
      </c>
      <c r="W80" s="61" t="e">
        <f>IF(M80=TRUE,T80,O80)</f>
        <v>#REF!</v>
      </c>
      <c r="X80" s="18"/>
      <c r="Y80" s="18"/>
      <c r="Z80" s="42"/>
      <c r="AA80" s="42"/>
    </row>
    <row r="81" spans="1:27" x14ac:dyDescent="0.25">
      <c r="A81" s="80"/>
      <c r="B81" s="62"/>
      <c r="C81" s="62"/>
      <c r="D81" s="109"/>
      <c r="E81" s="109"/>
      <c r="F81" s="63"/>
      <c r="G81" s="63"/>
      <c r="H81" s="63"/>
      <c r="I81" s="63"/>
      <c r="J81" s="63"/>
      <c r="K81" s="62"/>
      <c r="L81" s="63"/>
      <c r="M81" s="42"/>
      <c r="N81" s="42"/>
      <c r="O81" s="62"/>
      <c r="P81" s="42"/>
      <c r="Q81" s="63"/>
      <c r="R81" s="42"/>
      <c r="S81" s="62"/>
      <c r="T81" s="16"/>
      <c r="U81" s="16"/>
      <c r="V81" s="18"/>
      <c r="W81" s="61"/>
      <c r="X81" s="18"/>
      <c r="Y81" s="18"/>
      <c r="Z81" s="42"/>
      <c r="AA81" s="42"/>
    </row>
    <row r="82" spans="1:27" s="50" customFormat="1" ht="60" x14ac:dyDescent="0.25">
      <c r="A82" s="79" t="s">
        <v>197</v>
      </c>
      <c r="B82" s="55" t="s">
        <v>67</v>
      </c>
      <c r="C82" s="55" t="s">
        <v>67</v>
      </c>
      <c r="D82" s="57" t="s">
        <v>225</v>
      </c>
      <c r="E82" s="57" t="s">
        <v>224</v>
      </c>
      <c r="F82" s="51" t="s">
        <v>66</v>
      </c>
      <c r="G82" s="51"/>
      <c r="H82" s="51"/>
      <c r="I82" s="51"/>
      <c r="J82" s="51"/>
      <c r="K82" s="55" t="s">
        <v>65</v>
      </c>
      <c r="L82" s="56" t="s">
        <v>64</v>
      </c>
      <c r="M82" s="51"/>
      <c r="N82" s="51"/>
      <c r="O82" s="58" t="s">
        <v>63</v>
      </c>
      <c r="P82" s="57" t="s">
        <v>62</v>
      </c>
      <c r="Q82" s="56" t="s">
        <v>61</v>
      </c>
      <c r="R82" s="51"/>
      <c r="S82" s="67"/>
      <c r="T82" s="66"/>
      <c r="U82" s="66"/>
      <c r="V82" s="64"/>
      <c r="W82" s="65"/>
      <c r="X82" s="64"/>
      <c r="Y82" s="64"/>
      <c r="Z82" s="51"/>
      <c r="AA82" s="51"/>
    </row>
    <row r="83" spans="1:27" x14ac:dyDescent="0.25">
      <c r="A83" s="80">
        <v>24</v>
      </c>
      <c r="B83" s="62">
        <v>-24</v>
      </c>
      <c r="C83" s="62" t="e">
        <f>-24*D83</f>
        <v>#REF!</v>
      </c>
      <c r="D83" s="109" t="e">
        <f>Dienstreiseabrechnung!#REF!</f>
        <v>#REF!</v>
      </c>
      <c r="E83" s="109" t="e">
        <f>D83*B83</f>
        <v>#REF!</v>
      </c>
      <c r="F83" s="63" t="e">
        <f>Dienstreiseabrechnung!#REF!</f>
        <v>#REF!</v>
      </c>
      <c r="G83" s="63"/>
      <c r="H83" s="63"/>
      <c r="I83" s="63"/>
      <c r="J83" s="63"/>
      <c r="K83" s="62" t="e">
        <f>A83*D83</f>
        <v>#REF!</v>
      </c>
      <c r="L83" s="63" t="e">
        <f>Dienstreiseabrechnung!#REF!</f>
        <v>#REF!</v>
      </c>
      <c r="M83" s="42" t="e">
        <f>IF(L83=K83,TRUE)</f>
        <v>#REF!</v>
      </c>
      <c r="N83" s="42" t="e">
        <f>IF(F83&gt;C83,TRUE)</f>
        <v>#REF!</v>
      </c>
      <c r="O83" s="62">
        <v>0</v>
      </c>
      <c r="P83" s="63" t="e">
        <f>IF(M83=FALSE,F24:F83,0)</f>
        <v>#REF!</v>
      </c>
      <c r="Q83" s="63">
        <f>B83-O83</f>
        <v>-24</v>
      </c>
      <c r="R83" s="63" t="e">
        <f>P83</f>
        <v>#REF!</v>
      </c>
      <c r="S83" s="62">
        <v>-24</v>
      </c>
      <c r="T83" s="16" t="e">
        <f>IF(N83=TRUE,F83,C83)</f>
        <v>#REF!</v>
      </c>
      <c r="U83" s="16" t="e">
        <f>IF(M83=TRUE,C83,0)</f>
        <v>#REF!</v>
      </c>
      <c r="V83" s="18" t="e">
        <f>IF(M83=FALSE,O83,C83)</f>
        <v>#REF!</v>
      </c>
      <c r="W83" s="61" t="e">
        <f>IF(M83=TRUE,T83,O83)</f>
        <v>#REF!</v>
      </c>
      <c r="X83" s="18"/>
      <c r="Y83" s="18"/>
      <c r="Z83" s="42"/>
      <c r="AA83" s="42"/>
    </row>
    <row r="84" spans="1:27" x14ac:dyDescent="0.25">
      <c r="A84" s="80"/>
      <c r="B84" s="60"/>
      <c r="C84" s="60"/>
      <c r="D84" s="94"/>
      <c r="E84" s="94"/>
      <c r="F84" s="42"/>
      <c r="G84" s="42"/>
      <c r="H84" s="42"/>
      <c r="I84" s="42"/>
      <c r="J84" s="42"/>
      <c r="K84" s="60"/>
      <c r="L84" s="42"/>
      <c r="M84" s="42"/>
      <c r="N84" s="42"/>
      <c r="O84" s="60"/>
      <c r="P84" s="42"/>
      <c r="Q84" s="42"/>
      <c r="R84" s="42"/>
      <c r="S84" s="60"/>
      <c r="T84" s="15"/>
      <c r="U84" s="15"/>
      <c r="V84" s="17"/>
      <c r="W84" s="59"/>
      <c r="X84" s="17"/>
      <c r="Y84" s="17"/>
      <c r="Z84" s="42"/>
      <c r="AA84" s="42"/>
    </row>
    <row r="85" spans="1:27" s="50" customFormat="1" ht="60" x14ac:dyDescent="0.25">
      <c r="A85" s="79" t="s">
        <v>68</v>
      </c>
      <c r="B85" s="55" t="s">
        <v>67</v>
      </c>
      <c r="C85" s="55" t="s">
        <v>67</v>
      </c>
      <c r="D85" s="57"/>
      <c r="E85" s="57"/>
      <c r="F85" s="51" t="s">
        <v>66</v>
      </c>
      <c r="G85" s="51"/>
      <c r="H85" s="51"/>
      <c r="I85" s="51"/>
      <c r="J85" s="51"/>
      <c r="K85" s="55" t="s">
        <v>65</v>
      </c>
      <c r="L85" s="56" t="s">
        <v>64</v>
      </c>
      <c r="M85" s="51"/>
      <c r="N85" s="51"/>
      <c r="O85" s="58" t="s">
        <v>63</v>
      </c>
      <c r="P85" s="57" t="s">
        <v>62</v>
      </c>
      <c r="Q85" s="56" t="s">
        <v>61</v>
      </c>
      <c r="R85" s="51"/>
      <c r="S85" s="55"/>
      <c r="T85" s="54"/>
      <c r="U85" s="54"/>
      <c r="V85" s="52"/>
      <c r="W85" s="53"/>
      <c r="X85" s="52"/>
      <c r="Y85" s="52"/>
      <c r="Z85" s="51"/>
      <c r="AA85" s="51"/>
    </row>
    <row r="86" spans="1:27" x14ac:dyDescent="0.25">
      <c r="A86" s="49">
        <v>24</v>
      </c>
      <c r="B86" s="46">
        <v>-24</v>
      </c>
      <c r="C86" s="46">
        <v>-12</v>
      </c>
      <c r="D86" s="110"/>
      <c r="E86" s="110"/>
      <c r="F86" s="47" t="e">
        <f>Dienstreiseabrechnung!#REF!</f>
        <v>#REF!</v>
      </c>
      <c r="G86" s="47"/>
      <c r="H86" s="47"/>
      <c r="I86" s="47"/>
      <c r="J86" s="47"/>
      <c r="K86" s="46">
        <v>12</v>
      </c>
      <c r="L86" s="47" t="e">
        <f>Dienstreiseabrechnung!#REF!</f>
        <v>#REF!</v>
      </c>
      <c r="M86" s="48" t="e">
        <f>IF(L86=K86,TRUE)</f>
        <v>#REF!</v>
      </c>
      <c r="N86" s="48" t="e">
        <f>IF(F86&gt;C86,TRUE)</f>
        <v>#REF!</v>
      </c>
      <c r="O86" s="46">
        <v>0</v>
      </c>
      <c r="P86" s="47" t="e">
        <f>IF(M86=FALSE,F27:F86,0)</f>
        <v>#REF!</v>
      </c>
      <c r="Q86" s="47">
        <f>B86-O86</f>
        <v>-24</v>
      </c>
      <c r="R86" s="47" t="e">
        <f>P86</f>
        <v>#REF!</v>
      </c>
      <c r="S86" s="46">
        <v>-12</v>
      </c>
      <c r="T86" s="45" t="e">
        <f>IF(N86=TRUE,F86,C86)</f>
        <v>#REF!</v>
      </c>
      <c r="U86" s="45" t="e">
        <f>IF(M86=TRUE,C86,0)</f>
        <v>#REF!</v>
      </c>
      <c r="V86" s="44" t="e">
        <f>IF(M86=FALSE,O86,C86)</f>
        <v>#REF!</v>
      </c>
      <c r="W86" s="43" t="e">
        <f>IF(M86=TRUE,T86,O86)</f>
        <v>#REF!</v>
      </c>
      <c r="X86" s="18"/>
      <c r="Y86" s="18"/>
      <c r="Z86" s="42"/>
      <c r="AA86" s="42"/>
    </row>
    <row r="87" spans="1:27" x14ac:dyDescent="0.25">
      <c r="T87" s="41"/>
      <c r="U87" s="41"/>
      <c r="W87" s="42"/>
      <c r="X87" s="42"/>
      <c r="Y87" s="42"/>
      <c r="Z87" s="42"/>
      <c r="AA87" s="42"/>
    </row>
    <row r="88" spans="1:27" x14ac:dyDescent="0.25">
      <c r="T88" s="41"/>
      <c r="W88" s="42"/>
      <c r="X88" s="42"/>
      <c r="Y88" s="42"/>
      <c r="Z88" s="42"/>
      <c r="AA88" s="42"/>
    </row>
    <row r="89" spans="1:27" x14ac:dyDescent="0.25">
      <c r="A89" s="83" t="b">
        <v>0</v>
      </c>
      <c r="B89" s="68" t="s">
        <v>60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39"/>
      <c r="N89" s="42"/>
      <c r="O89" s="42"/>
      <c r="T89" s="41"/>
    </row>
    <row r="90" spans="1:27" x14ac:dyDescent="0.25">
      <c r="A90" s="37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36"/>
      <c r="N90" s="42"/>
      <c r="O90" s="42"/>
      <c r="T90" s="41"/>
    </row>
    <row r="91" spans="1:27" x14ac:dyDescent="0.25">
      <c r="A91" s="84" t="s">
        <v>59</v>
      </c>
      <c r="B91" s="85" t="s">
        <v>204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34"/>
      <c r="N91" s="42"/>
      <c r="O91" s="42"/>
      <c r="T91" s="41"/>
    </row>
    <row r="92" spans="1:27" x14ac:dyDescent="0.25">
      <c r="A92" s="86"/>
      <c r="T92" s="41"/>
    </row>
    <row r="93" spans="1:27" x14ac:dyDescent="0.25">
      <c r="A93" s="87" t="b">
        <v>1</v>
      </c>
      <c r="C93" s="33">
        <f>IF(A89=TRUE,B93,0)</f>
        <v>0</v>
      </c>
      <c r="T93" s="41"/>
    </row>
    <row r="94" spans="1:27" x14ac:dyDescent="0.25">
      <c r="A94" s="88"/>
      <c r="T94" s="41"/>
    </row>
    <row r="95" spans="1:27" x14ac:dyDescent="0.25">
      <c r="T95" s="41"/>
    </row>
    <row r="96" spans="1:27" x14ac:dyDescent="0.25">
      <c r="T96" s="41"/>
    </row>
    <row r="97" spans="1:20" x14ac:dyDescent="0.25">
      <c r="A97" s="83" t="b">
        <v>1</v>
      </c>
      <c r="B97" s="68">
        <f>IF(A97,C97,"")</f>
        <v>0</v>
      </c>
      <c r="C97" s="68"/>
      <c r="D97" s="68"/>
      <c r="E97" s="68"/>
      <c r="F97" s="39"/>
      <c r="G97" s="42"/>
      <c r="H97" s="42"/>
      <c r="I97" s="42"/>
      <c r="J97" s="42"/>
      <c r="T97" s="41"/>
    </row>
    <row r="98" spans="1:20" x14ac:dyDescent="0.25">
      <c r="A98" s="37"/>
      <c r="B98" s="42" t="e">
        <f>Dienstreiseabrechnung!#REF!=FALSE</f>
        <v>#REF!</v>
      </c>
      <c r="C98" s="42"/>
      <c r="D98" s="42"/>
      <c r="E98" s="42"/>
      <c r="F98" s="36"/>
      <c r="G98" s="42"/>
      <c r="H98" s="42"/>
      <c r="I98" s="42"/>
      <c r="J98" s="42"/>
      <c r="T98" s="41"/>
    </row>
    <row r="99" spans="1:20" x14ac:dyDescent="0.25">
      <c r="A99" s="37"/>
      <c r="B99" s="42"/>
      <c r="C99" s="42"/>
      <c r="D99" s="42"/>
      <c r="E99" s="42"/>
      <c r="F99" s="36"/>
      <c r="G99" s="42"/>
      <c r="H99" s="42"/>
      <c r="I99" s="42"/>
      <c r="J99" s="42"/>
      <c r="T99" s="41"/>
    </row>
    <row r="100" spans="1:20" x14ac:dyDescent="0.25">
      <c r="A100" s="49" t="s">
        <v>58</v>
      </c>
      <c r="B100" s="48"/>
      <c r="C100" s="48"/>
      <c r="D100" s="48"/>
      <c r="E100" s="48"/>
      <c r="F100" s="34"/>
      <c r="G100" s="42"/>
      <c r="H100" s="42"/>
      <c r="I100" s="42"/>
      <c r="J100" s="42"/>
      <c r="T100" s="41"/>
    </row>
    <row r="101" spans="1:20" x14ac:dyDescent="0.25">
      <c r="T101" s="41"/>
    </row>
    <row r="102" spans="1:20" x14ac:dyDescent="0.25">
      <c r="A102" s="40" t="s">
        <v>57</v>
      </c>
      <c r="B102" s="39"/>
    </row>
    <row r="103" spans="1:20" x14ac:dyDescent="0.25">
      <c r="A103" s="37" t="s">
        <v>56</v>
      </c>
      <c r="B103" s="36"/>
    </row>
    <row r="104" spans="1:20" x14ac:dyDescent="0.25">
      <c r="A104" s="37"/>
      <c r="B104" s="36"/>
    </row>
    <row r="105" spans="1:20" x14ac:dyDescent="0.25">
      <c r="A105" s="38">
        <f>Dienstreiseabrechnung!H40</f>
        <v>0</v>
      </c>
      <c r="B105" s="36" t="b">
        <f>IF(A107&gt;0,Basistabelle!R51=Basistabelle!A107,0)</f>
        <v>0</v>
      </c>
    </row>
    <row r="106" spans="1:20" x14ac:dyDescent="0.25">
      <c r="A106" s="37">
        <v>130</v>
      </c>
      <c r="B106" s="36"/>
    </row>
    <row r="107" spans="1:20" x14ac:dyDescent="0.25">
      <c r="A107" s="35">
        <f>A106-A105</f>
        <v>130</v>
      </c>
      <c r="B107" s="34">
        <f>IF(A107&gt;0,0,A107)</f>
        <v>0</v>
      </c>
    </row>
    <row r="108" spans="1:20" x14ac:dyDescent="0.25">
      <c r="C108" s="113" t="s">
        <v>233</v>
      </c>
    </row>
    <row r="109" spans="1:20" ht="19.5" x14ac:dyDescent="0.3">
      <c r="A109" s="93" t="s">
        <v>205</v>
      </c>
      <c r="B109" s="68"/>
      <c r="C109" s="39"/>
      <c r="D109" s="42"/>
      <c r="E109" s="42"/>
    </row>
    <row r="110" spans="1:20" x14ac:dyDescent="0.25">
      <c r="A110" s="89"/>
      <c r="B110" s="42" t="s">
        <v>55</v>
      </c>
      <c r="C110" s="36"/>
      <c r="D110" s="42"/>
      <c r="E110" s="42"/>
    </row>
    <row r="111" spans="1:20" x14ac:dyDescent="0.25">
      <c r="A111" s="37"/>
      <c r="B111" s="42"/>
      <c r="C111" s="36"/>
      <c r="D111" s="42"/>
      <c r="E111" s="42"/>
    </row>
    <row r="112" spans="1:20" x14ac:dyDescent="0.25">
      <c r="A112" s="90">
        <f>Dienstreiseabrechnung!H29-Dienstreiseabrechnung!H27</f>
        <v>0</v>
      </c>
      <c r="B112" s="42" t="s">
        <v>54</v>
      </c>
      <c r="C112" s="91" t="e">
        <f>Dienstreiseabrechnung!#REF!</f>
        <v>#REF!</v>
      </c>
      <c r="D112" s="63"/>
      <c r="E112" s="63"/>
    </row>
    <row r="113" spans="1:5" x14ac:dyDescent="0.25">
      <c r="A113" s="92">
        <f>A112</f>
        <v>0</v>
      </c>
      <c r="B113" s="42" t="s">
        <v>53</v>
      </c>
      <c r="C113" s="36"/>
      <c r="D113" s="42"/>
      <c r="E113" s="42"/>
    </row>
    <row r="114" spans="1:5" x14ac:dyDescent="0.25">
      <c r="A114" s="92"/>
      <c r="B114" s="42"/>
      <c r="C114" s="36"/>
      <c r="D114" s="42"/>
      <c r="E114" s="42"/>
    </row>
    <row r="115" spans="1:5" x14ac:dyDescent="0.25">
      <c r="A115" s="92" t="e">
        <f>Dienstreiseabrechnung!#REF!</f>
        <v>#REF!</v>
      </c>
      <c r="B115" s="33" t="e">
        <f>IF(A115=0,0,1)</f>
        <v>#REF!</v>
      </c>
      <c r="C115" s="94" t="s">
        <v>206</v>
      </c>
      <c r="D115" s="94"/>
      <c r="E115" s="94"/>
    </row>
    <row r="116" spans="1:5" x14ac:dyDescent="0.25">
      <c r="A116" s="92" t="e">
        <f>Dienstreiseabrechnung!#REF!</f>
        <v>#REF!</v>
      </c>
      <c r="B116" s="33" t="e">
        <f>IF(A116=0,0,1)</f>
        <v>#REF!</v>
      </c>
      <c r="C116" s="94" t="s">
        <v>206</v>
      </c>
      <c r="D116" s="94"/>
      <c r="E116" s="94"/>
    </row>
    <row r="117" spans="1:5" x14ac:dyDescent="0.25">
      <c r="A117" s="92"/>
      <c r="B117" s="33" t="e">
        <f>SUM(B115:B116)</f>
        <v>#REF!</v>
      </c>
      <c r="C117" s="94" t="s">
        <v>241</v>
      </c>
      <c r="D117" s="94"/>
      <c r="E117" s="94"/>
    </row>
    <row r="118" spans="1:5" x14ac:dyDescent="0.25">
      <c r="A118" s="37"/>
      <c r="B118" s="42"/>
      <c r="C118" s="36"/>
      <c r="D118" s="42"/>
      <c r="E118" s="42"/>
    </row>
    <row r="119" spans="1:5" x14ac:dyDescent="0.25">
      <c r="A119" s="37" t="s">
        <v>52</v>
      </c>
      <c r="B119" s="42"/>
      <c r="C119" s="36"/>
      <c r="D119" s="42"/>
      <c r="E119" s="42"/>
    </row>
    <row r="120" spans="1:5" x14ac:dyDescent="0.25">
      <c r="A120" s="38" t="e">
        <f>Dienstreiseabrechnung!#REF!+Dienstreiseabrechnung!#REF!+Dienstreiseabrechnung!#REF!</f>
        <v>#REF!</v>
      </c>
      <c r="B120" s="42" t="e">
        <f>IF(B115=TRUE,A120,0)</f>
        <v>#REF!</v>
      </c>
      <c r="C120" s="36" t="s">
        <v>207</v>
      </c>
      <c r="D120" s="42"/>
      <c r="E120" s="42"/>
    </row>
    <row r="121" spans="1:5" x14ac:dyDescent="0.25">
      <c r="A121" s="38"/>
      <c r="B121" s="42"/>
      <c r="C121" s="36"/>
      <c r="D121" s="42"/>
      <c r="E121" s="42"/>
    </row>
    <row r="122" spans="1:5" x14ac:dyDescent="0.25">
      <c r="A122" s="38" t="e">
        <f>IF($B$117=0,Dienstreiseabrechnung!#REF!)</f>
        <v>#REF!</v>
      </c>
      <c r="B122" s="42" t="e">
        <f>-(A122/4.8)</f>
        <v>#REF!</v>
      </c>
      <c r="C122" s="36" t="s">
        <v>240</v>
      </c>
      <c r="D122" s="42"/>
      <c r="E122" s="42"/>
    </row>
    <row r="123" spans="1:5" x14ac:dyDescent="0.25">
      <c r="A123" s="38" t="e">
        <f>IF($B$117=0,Dienstreiseabrechnung!#REF!)</f>
        <v>#REF!</v>
      </c>
      <c r="B123" s="42" t="e">
        <f>-(A123/9.6)</f>
        <v>#REF!</v>
      </c>
      <c r="C123" s="36" t="s">
        <v>240</v>
      </c>
      <c r="D123" s="42"/>
      <c r="E123" s="42"/>
    </row>
    <row r="124" spans="1:5" x14ac:dyDescent="0.25">
      <c r="A124" s="38" t="e">
        <f>IF($B$117=0,Dienstreiseabrechnung!#REF!)</f>
        <v>#REF!</v>
      </c>
      <c r="B124" s="42" t="e">
        <f>-(A124/9.6)</f>
        <v>#REF!</v>
      </c>
      <c r="C124" s="36" t="s">
        <v>240</v>
      </c>
      <c r="D124" s="42"/>
      <c r="E124" s="42"/>
    </row>
    <row r="125" spans="1:5" x14ac:dyDescent="0.25">
      <c r="A125" s="38"/>
      <c r="B125" s="42" t="e">
        <f>Dienstreiseabrechnung!#REF!+Dienstreiseabrechnung!#REF!+Dienstreiseabrechnung!#REF!+Dienstreiseabrechnung!#REF!+Dienstreiseabrechnung!#REF!+Dienstreiseabrechnung!#REF!</f>
        <v>#REF!</v>
      </c>
      <c r="C125" s="36"/>
      <c r="D125" s="42"/>
      <c r="E125" s="42"/>
    </row>
    <row r="126" spans="1:5" x14ac:dyDescent="0.25">
      <c r="A126" s="37"/>
      <c r="B126" s="42" t="e">
        <f>SUM(B122:B124)+B125</f>
        <v>#REF!</v>
      </c>
      <c r="C126" s="36"/>
      <c r="D126" s="42"/>
      <c r="E126" s="42"/>
    </row>
    <row r="127" spans="1:5" x14ac:dyDescent="0.25">
      <c r="A127" s="49" t="str">
        <f>IF(AND(A89=TRUE),A120&lt;24,"JA")</f>
        <v>JA</v>
      </c>
      <c r="B127" s="48">
        <f>IF(A127=TRUE,A120,0)</f>
        <v>0</v>
      </c>
      <c r="C127" s="34" t="e">
        <f>B126+C177</f>
        <v>#REF!</v>
      </c>
      <c r="D127" s="42" t="s">
        <v>268</v>
      </c>
      <c r="E127" s="42"/>
    </row>
    <row r="129" spans="1:2" x14ac:dyDescent="0.25">
      <c r="A129" s="33" t="b">
        <v>0</v>
      </c>
    </row>
    <row r="130" spans="1:2" x14ac:dyDescent="0.25">
      <c r="A130" s="83" t="s">
        <v>200</v>
      </c>
      <c r="B130" s="39"/>
    </row>
    <row r="131" spans="1:2" x14ac:dyDescent="0.25">
      <c r="A131" s="37" t="b">
        <v>0</v>
      </c>
      <c r="B131" s="36">
        <f>IF(A131,1,0)</f>
        <v>0</v>
      </c>
    </row>
    <row r="132" spans="1:2" x14ac:dyDescent="0.25">
      <c r="A132" s="37" t="b">
        <v>0</v>
      </c>
      <c r="B132" s="36">
        <f t="shared" ref="B132:B145" si="0">IF(A132,1,0)</f>
        <v>0</v>
      </c>
    </row>
    <row r="133" spans="1:2" x14ac:dyDescent="0.25">
      <c r="A133" s="37" t="b">
        <v>0</v>
      </c>
      <c r="B133" s="36">
        <f t="shared" si="0"/>
        <v>0</v>
      </c>
    </row>
    <row r="134" spans="1:2" x14ac:dyDescent="0.25">
      <c r="A134" s="37"/>
      <c r="B134" s="36"/>
    </row>
    <row r="135" spans="1:2" x14ac:dyDescent="0.25">
      <c r="A135" s="37" t="b">
        <v>0</v>
      </c>
      <c r="B135" s="36">
        <f t="shared" si="0"/>
        <v>0</v>
      </c>
    </row>
    <row r="136" spans="1:2" x14ac:dyDescent="0.25">
      <c r="A136" s="37" t="b">
        <v>0</v>
      </c>
      <c r="B136" s="36">
        <f t="shared" si="0"/>
        <v>0</v>
      </c>
    </row>
    <row r="137" spans="1:2" x14ac:dyDescent="0.25">
      <c r="A137" s="37" t="b">
        <v>1</v>
      </c>
      <c r="B137" s="36">
        <f t="shared" si="0"/>
        <v>1</v>
      </c>
    </row>
    <row r="138" spans="1:2" x14ac:dyDescent="0.25">
      <c r="A138" s="37"/>
      <c r="B138" s="36"/>
    </row>
    <row r="139" spans="1:2" x14ac:dyDescent="0.25">
      <c r="A139" s="37" t="b">
        <v>0</v>
      </c>
      <c r="B139" s="36">
        <f t="shared" si="0"/>
        <v>0</v>
      </c>
    </row>
    <row r="140" spans="1:2" x14ac:dyDescent="0.25">
      <c r="A140" s="37" t="b">
        <v>0</v>
      </c>
      <c r="B140" s="36">
        <f t="shared" si="0"/>
        <v>0</v>
      </c>
    </row>
    <row r="141" spans="1:2" x14ac:dyDescent="0.25">
      <c r="A141" s="37" t="b">
        <v>0</v>
      </c>
      <c r="B141" s="36">
        <f t="shared" si="0"/>
        <v>0</v>
      </c>
    </row>
    <row r="142" spans="1:2" x14ac:dyDescent="0.25">
      <c r="A142" s="37"/>
      <c r="B142" s="36"/>
    </row>
    <row r="143" spans="1:2" x14ac:dyDescent="0.25">
      <c r="A143" s="37" t="b">
        <v>0</v>
      </c>
      <c r="B143" s="36">
        <f t="shared" si="0"/>
        <v>0</v>
      </c>
    </row>
    <row r="144" spans="1:2" x14ac:dyDescent="0.25">
      <c r="A144" s="37" t="b">
        <v>0</v>
      </c>
      <c r="B144" s="36">
        <f t="shared" si="0"/>
        <v>0</v>
      </c>
    </row>
    <row r="145" spans="1:3" x14ac:dyDescent="0.25">
      <c r="A145" s="49" t="b">
        <v>1</v>
      </c>
      <c r="B145" s="34">
        <f t="shared" si="0"/>
        <v>1</v>
      </c>
    </row>
    <row r="147" spans="1:3" x14ac:dyDescent="0.25">
      <c r="A147" s="111" t="s">
        <v>231</v>
      </c>
    </row>
    <row r="148" spans="1:3" x14ac:dyDescent="0.25">
      <c r="C148" s="33" t="s">
        <v>235</v>
      </c>
    </row>
    <row r="149" spans="1:3" x14ac:dyDescent="0.25">
      <c r="C149" s="33" t="s">
        <v>232</v>
      </c>
    </row>
    <row r="150" spans="1:3" x14ac:dyDescent="0.25">
      <c r="A150" s="111"/>
      <c r="C150" s="112" t="s">
        <v>199</v>
      </c>
    </row>
    <row r="151" spans="1:3" x14ac:dyDescent="0.25">
      <c r="A151" s="33" t="s">
        <v>25</v>
      </c>
      <c r="B151" s="33" t="e">
        <f>IF(Dienstreiseabrechnung!#REF!&lt;0,Dienstreiseabrechnung!#REF!,)</f>
        <v>#REF!</v>
      </c>
      <c r="C151" s="33" t="e">
        <f>-(B151/4.8)</f>
        <v>#REF!</v>
      </c>
    </row>
    <row r="152" spans="1:3" x14ac:dyDescent="0.25">
      <c r="A152" s="33" t="s">
        <v>26</v>
      </c>
      <c r="B152" s="33" t="e">
        <f>IF(Dienstreiseabrechnung!#REF!&lt;0,Dienstreiseabrechnung!#REF!,)</f>
        <v>#REF!</v>
      </c>
      <c r="C152" s="33" t="e">
        <f>-(B152/9.6)</f>
        <v>#REF!</v>
      </c>
    </row>
    <row r="153" spans="1:3" x14ac:dyDescent="0.25">
      <c r="A153" s="33" t="s">
        <v>27</v>
      </c>
      <c r="B153" s="33" t="e">
        <f>IF(Dienstreiseabrechnung!#REF!&lt;0,Dienstreiseabrechnung!#REF!,)</f>
        <v>#REF!</v>
      </c>
      <c r="C153" s="33" t="e">
        <f>-(B153/9.6)</f>
        <v>#REF!</v>
      </c>
    </row>
    <row r="157" spans="1:3" x14ac:dyDescent="0.25">
      <c r="C157" s="33" t="s">
        <v>236</v>
      </c>
    </row>
    <row r="158" spans="1:3" x14ac:dyDescent="0.25">
      <c r="A158" s="33" t="s">
        <v>106</v>
      </c>
      <c r="C158" s="33" t="s">
        <v>232</v>
      </c>
    </row>
    <row r="159" spans="1:3" x14ac:dyDescent="0.25">
      <c r="A159" s="33" t="s">
        <v>25</v>
      </c>
      <c r="B159" s="33" t="e">
        <f>IF(Dienstreiseabrechnung!#REF!&lt;0,Dienstreiseabrechnung!#REF!,)</f>
        <v>#REF!</v>
      </c>
      <c r="C159" s="33" t="e">
        <f>-(B159/4.8)</f>
        <v>#REF!</v>
      </c>
    </row>
    <row r="160" spans="1:3" x14ac:dyDescent="0.25">
      <c r="A160" s="33" t="s">
        <v>26</v>
      </c>
      <c r="B160" s="33" t="e">
        <f>IF(Dienstreiseabrechnung!#REF!&lt;0,Dienstreiseabrechnung!#REF!,)</f>
        <v>#REF!</v>
      </c>
      <c r="C160" s="33" t="e">
        <f>-(B160/9.6)</f>
        <v>#REF!</v>
      </c>
    </row>
    <row r="161" spans="1:4" x14ac:dyDescent="0.25">
      <c r="A161" s="33" t="s">
        <v>27</v>
      </c>
      <c r="B161" s="33" t="e">
        <f>IF(Dienstreiseabrechnung!#REF!&lt;0,Dienstreiseabrechnung!#REF!,)</f>
        <v>#REF!</v>
      </c>
      <c r="C161" s="33" t="e">
        <f>-(B161/9.6)</f>
        <v>#REF!</v>
      </c>
    </row>
    <row r="163" spans="1:4" x14ac:dyDescent="0.25">
      <c r="A163" s="33" t="s">
        <v>237</v>
      </c>
      <c r="C163" s="33" t="s">
        <v>232</v>
      </c>
    </row>
    <row r="164" spans="1:4" x14ac:dyDescent="0.25">
      <c r="A164" s="33" t="s">
        <v>25</v>
      </c>
      <c r="B164" s="33" t="e">
        <f>IF(Dienstreiseabrechnung!#REF!&lt;0,Dienstreiseabrechnung!#REF!,)</f>
        <v>#REF!</v>
      </c>
      <c r="C164" s="33" t="e">
        <f>-(B164/4.8)</f>
        <v>#REF!</v>
      </c>
    </row>
    <row r="165" spans="1:4" x14ac:dyDescent="0.25">
      <c r="A165" s="33" t="s">
        <v>26</v>
      </c>
      <c r="B165" s="33" t="e">
        <f>IF(Dienstreiseabrechnung!#REF!&lt;0,Dienstreiseabrechnung!#REF!,)</f>
        <v>#REF!</v>
      </c>
      <c r="C165" s="33" t="e">
        <f>-(B165/9.6)</f>
        <v>#REF!</v>
      </c>
    </row>
    <row r="166" spans="1:4" x14ac:dyDescent="0.25">
      <c r="A166" s="33" t="s">
        <v>27</v>
      </c>
      <c r="B166" s="33" t="e">
        <f>IF(Dienstreiseabrechnung!#REF!&lt;0,Dienstreiseabrechnung!#REF!,)</f>
        <v>#REF!</v>
      </c>
      <c r="C166" s="33" t="e">
        <f>-(B166/9.6)</f>
        <v>#REF!</v>
      </c>
    </row>
    <row r="168" spans="1:4" x14ac:dyDescent="0.25">
      <c r="A168" s="33" t="s">
        <v>104</v>
      </c>
      <c r="C168" s="33" t="s">
        <v>232</v>
      </c>
    </row>
    <row r="169" spans="1:4" x14ac:dyDescent="0.25">
      <c r="A169" s="33" t="s">
        <v>25</v>
      </c>
      <c r="B169" s="33" t="e">
        <f>IF(Dienstreiseabrechnung!#REF!&lt;0,Dienstreiseabrechnung!#REF!,)</f>
        <v>#REF!</v>
      </c>
      <c r="C169" s="33" t="e">
        <f>-(B169/4.8)</f>
        <v>#REF!</v>
      </c>
    </row>
    <row r="170" spans="1:4" x14ac:dyDescent="0.25">
      <c r="A170" s="33" t="s">
        <v>26</v>
      </c>
      <c r="B170" s="33" t="e">
        <f>IF(Dienstreiseabrechnung!#REF!&lt;0,Dienstreiseabrechnung!#REF!,)</f>
        <v>#REF!</v>
      </c>
      <c r="C170" s="33" t="e">
        <f>-(B170/9.6)</f>
        <v>#REF!</v>
      </c>
    </row>
    <row r="171" spans="1:4" x14ac:dyDescent="0.25">
      <c r="A171" s="33" t="s">
        <v>27</v>
      </c>
      <c r="B171" s="33" t="e">
        <f>IF(Dienstreiseabrechnung!#REF!&lt;0,Dienstreiseabrechnung!#REF!,)</f>
        <v>#REF!</v>
      </c>
      <c r="C171" s="33" t="e">
        <f>-(B171/9.6)</f>
        <v>#REF!</v>
      </c>
    </row>
    <row r="173" spans="1:4" x14ac:dyDescent="0.25">
      <c r="A173" s="118" t="s">
        <v>238</v>
      </c>
      <c r="B173" s="68"/>
      <c r="C173" s="39"/>
      <c r="D173" s="33" t="s">
        <v>239</v>
      </c>
    </row>
    <row r="174" spans="1:4" x14ac:dyDescent="0.25">
      <c r="A174" s="80" t="s">
        <v>25</v>
      </c>
      <c r="B174" s="17" t="e">
        <f>B151+B159+B164+B169</f>
        <v>#REF!</v>
      </c>
      <c r="C174" s="114" t="e">
        <f>C151+C159+C164+C169</f>
        <v>#REF!</v>
      </c>
    </row>
    <row r="175" spans="1:4" x14ac:dyDescent="0.25">
      <c r="A175" s="80" t="s">
        <v>26</v>
      </c>
      <c r="B175" s="17" t="e">
        <f t="shared" ref="B175:C176" si="1">B152+B160+B165+B170</f>
        <v>#REF!</v>
      </c>
      <c r="C175" s="114" t="e">
        <f t="shared" si="1"/>
        <v>#REF!</v>
      </c>
    </row>
    <row r="176" spans="1:4" x14ac:dyDescent="0.25">
      <c r="A176" s="115" t="s">
        <v>27</v>
      </c>
      <c r="B176" s="116" t="e">
        <f t="shared" si="1"/>
        <v>#REF!</v>
      </c>
      <c r="C176" s="117" t="e">
        <f t="shared" si="1"/>
        <v>#REF!</v>
      </c>
    </row>
    <row r="177" spans="1:17" x14ac:dyDescent="0.25">
      <c r="C177" s="33" t="e">
        <f>SUM(C174:C176)</f>
        <v>#REF!</v>
      </c>
      <c r="D177" s="33" t="s">
        <v>269</v>
      </c>
    </row>
    <row r="179" spans="1:17" x14ac:dyDescent="0.25">
      <c r="A179" s="15" t="s">
        <v>248</v>
      </c>
    </row>
    <row r="180" spans="1:17" ht="15.75" thickBot="1" x14ac:dyDescent="0.3">
      <c r="A180" s="33">
        <f>IF(Basistabelle!A34=0,0,1)</f>
        <v>1</v>
      </c>
    </row>
    <row r="181" spans="1:17" ht="15.75" thickBot="1" x14ac:dyDescent="0.3">
      <c r="A181" s="120" t="str">
        <f>IF(AND(A183=FALSE,A72=TRUE),"Bitte Begründung für Nutzung des eigenen Kfz angeben (erhebliches dienstliches Interesse)"," ")</f>
        <v xml:space="preserve"> </v>
      </c>
      <c r="B181" s="33" t="s">
        <v>249</v>
      </c>
    </row>
    <row r="183" spans="1:17" x14ac:dyDescent="0.25">
      <c r="A183" s="33" t="b">
        <f>ISTEXT(#REF!)</f>
        <v>0</v>
      </c>
      <c r="B183" s="33" t="s">
        <v>250</v>
      </c>
    </row>
    <row r="186" spans="1:17" x14ac:dyDescent="0.25">
      <c r="A186" s="33" t="s">
        <v>257</v>
      </c>
      <c r="K186" s="33" t="s">
        <v>258</v>
      </c>
    </row>
    <row r="187" spans="1:17" x14ac:dyDescent="0.25">
      <c r="G187" s="33" t="s">
        <v>262</v>
      </c>
      <c r="H187" s="33" t="s">
        <v>260</v>
      </c>
      <c r="I187" s="33" t="s">
        <v>261</v>
      </c>
      <c r="J187" s="33" t="s">
        <v>259</v>
      </c>
    </row>
    <row r="188" spans="1:17" x14ac:dyDescent="0.25">
      <c r="A188" s="33" t="e">
        <f>IF(Dienstreiseabrechnung!#REF!=Dienstreiseabrechnung!#REF!,TRUE,FALSE)</f>
        <v>#REF!</v>
      </c>
      <c r="B188" s="83" t="s">
        <v>254</v>
      </c>
      <c r="C188" s="39" t="e">
        <f>IF(Dienstreiseabrechnung!#REF!&lt;0,FALSE,TRUE)</f>
        <v>#REF!</v>
      </c>
      <c r="D188" s="83" t="s">
        <v>255</v>
      </c>
      <c r="E188" s="39" t="e">
        <f>IF(A188=C188,TRUE,FALSE)</f>
        <v>#REF!</v>
      </c>
      <c r="F188" s="33" t="s">
        <v>256</v>
      </c>
      <c r="G188" s="33" t="e">
        <f>IF(Dienstreiseabrechnung!#REF!&lt;0,TRUE,FALSE)</f>
        <v>#REF!</v>
      </c>
      <c r="H188" s="33" t="e">
        <f>IF(AND(A188=TRUE,E188=FALSE),TRUE,FALSE)</f>
        <v>#REF!</v>
      </c>
      <c r="I188" s="121" t="e">
        <f>IF(AND(A188=FALSE,G188=TRUE),Q188," ")</f>
        <v>#REF!</v>
      </c>
      <c r="J188" s="121" t="e">
        <f>IF(H188=TRUE,L188," ")</f>
        <v>#REF!</v>
      </c>
      <c r="K188" s="89" t="e">
        <f>IF(E188=FALSE,L188," ")</f>
        <v>#REF!</v>
      </c>
      <c r="L188" s="33" t="s">
        <v>265</v>
      </c>
      <c r="Q188" s="33" t="s">
        <v>264</v>
      </c>
    </row>
    <row r="189" spans="1:17" x14ac:dyDescent="0.25">
      <c r="A189" s="33" t="e">
        <f>IF(Dienstreiseabrechnung!#REF!=Dienstreiseabrechnung!#REF!,TRUE,FALSE)</f>
        <v>#REF!</v>
      </c>
      <c r="B189" s="37" t="s">
        <v>254</v>
      </c>
      <c r="C189" s="36" t="e">
        <f>IF(Dienstreiseabrechnung!#REF!&lt;0,FALSE,TRUE)</f>
        <v>#REF!</v>
      </c>
      <c r="D189" s="37" t="s">
        <v>255</v>
      </c>
      <c r="E189" s="36" t="e">
        <f t="shared" ref="E189:E190" si="2">IF(A189=C189,TRUE,FALSE)</f>
        <v>#REF!</v>
      </c>
      <c r="F189" s="33" t="s">
        <v>256</v>
      </c>
      <c r="G189" s="33" t="e">
        <f>IF(Dienstreiseabrechnung!#REF!&lt;0,TRUE,FALSE)</f>
        <v>#REF!</v>
      </c>
      <c r="H189" s="33" t="e">
        <f t="shared" ref="H189:H190" si="3">IF(AND(A189=TRUE,E189=FALSE),TRUE,FALSE)</f>
        <v>#REF!</v>
      </c>
      <c r="I189" s="121" t="e">
        <f t="shared" ref="I189:I190" si="4">IF(AND(A189=FALSE,G189=TRUE),Q189," ")</f>
        <v>#REF!</v>
      </c>
      <c r="J189" s="121" t="e">
        <f>IF(H189=TRUE,L189," ")</f>
        <v>#REF!</v>
      </c>
      <c r="K189" s="89" t="e">
        <f>IF(E189=FALSE,L189," ")</f>
        <v>#REF!</v>
      </c>
      <c r="L189" s="33" t="s">
        <v>265</v>
      </c>
      <c r="Q189" s="33" t="s">
        <v>264</v>
      </c>
    </row>
    <row r="190" spans="1:17" x14ac:dyDescent="0.25">
      <c r="A190" s="33" t="e">
        <f>IF(Dienstreiseabrechnung!#REF!=Dienstreiseabrechnung!#REF!,TRUE,FALSE)</f>
        <v>#REF!</v>
      </c>
      <c r="B190" s="49" t="s">
        <v>254</v>
      </c>
      <c r="C190" s="34" t="e">
        <f>IF(Dienstreiseabrechnung!#REF!&lt;0,FALSE,TRUE)</f>
        <v>#REF!</v>
      </c>
      <c r="D190" s="49" t="s">
        <v>255</v>
      </c>
      <c r="E190" s="34" t="e">
        <f t="shared" si="2"/>
        <v>#REF!</v>
      </c>
      <c r="F190" s="33" t="s">
        <v>256</v>
      </c>
      <c r="G190" s="33" t="e">
        <f>IF(Dienstreiseabrechnung!#REF!&lt;0,TRUE,FALSE)</f>
        <v>#REF!</v>
      </c>
      <c r="H190" s="33" t="e">
        <f t="shared" si="3"/>
        <v>#REF!</v>
      </c>
      <c r="I190" s="121" t="e">
        <f t="shared" si="4"/>
        <v>#REF!</v>
      </c>
      <c r="J190" s="121" t="e">
        <f>IF(H190=TRUE,L190," ")</f>
        <v>#REF!</v>
      </c>
      <c r="K190" s="89" t="e">
        <f>IF(E190=FALSE,L190," ")</f>
        <v>#REF!</v>
      </c>
      <c r="L190" s="33" t="s">
        <v>265</v>
      </c>
      <c r="Q190" s="33" t="s">
        <v>264</v>
      </c>
    </row>
    <row r="191" spans="1:17" x14ac:dyDescent="0.25">
      <c r="N191" s="33" t="str">
        <f>IF(A191=C191," ",D197)</f>
        <v xml:space="preserve"> </v>
      </c>
    </row>
    <row r="192" spans="1:17" x14ac:dyDescent="0.25">
      <c r="K192" s="33" t="e">
        <f>IF(E188=FALSE,D195," ")</f>
        <v>#REF!</v>
      </c>
    </row>
    <row r="193" spans="1:17" x14ac:dyDescent="0.25">
      <c r="A193" s="33" t="e">
        <f>IF(Dienstreiseabrechnung!#REF!=Dienstreiseabrechnung!#REF!,TRUE,FALSE)</f>
        <v>#REF!</v>
      </c>
      <c r="B193" s="83" t="s">
        <v>254</v>
      </c>
      <c r="C193" s="39" t="e">
        <f>IF(Dienstreiseabrechnung!#REF!&lt;0,FALSE,TRUE)</f>
        <v>#REF!</v>
      </c>
      <c r="D193" s="83" t="s">
        <v>255</v>
      </c>
      <c r="E193" s="39" t="e">
        <f>IF(A193=C193,TRUE,FALSE)</f>
        <v>#REF!</v>
      </c>
      <c r="F193" s="33" t="s">
        <v>256</v>
      </c>
      <c r="G193" s="33" t="e">
        <f>IF(Dienstreiseabrechnung!#REF!&lt;0,TRUE,FALSE)</f>
        <v>#REF!</v>
      </c>
      <c r="H193" s="33" t="e">
        <f>IF(AND(A193=TRUE,E193=FALSE),TRUE,FALSE)</f>
        <v>#REF!</v>
      </c>
      <c r="I193" s="121" t="e">
        <f>IF(AND(A193=FALSE,G193=TRUE),Q193," ")</f>
        <v>#REF!</v>
      </c>
      <c r="J193" s="121" t="e">
        <f>IF(H193=TRUE,L193," ")</f>
        <v>#REF!</v>
      </c>
      <c r="K193" s="89" t="e">
        <f>IF(E193=FALSE,L193," ")</f>
        <v>#REF!</v>
      </c>
      <c r="L193" s="33" t="s">
        <v>265</v>
      </c>
      <c r="Q193" s="33" t="s">
        <v>264</v>
      </c>
    </row>
    <row r="194" spans="1:17" x14ac:dyDescent="0.25">
      <c r="A194" s="33" t="e">
        <f>IF(Dienstreiseabrechnung!#REF!=Dienstreiseabrechnung!#REF!,TRUE,FALSE)</f>
        <v>#REF!</v>
      </c>
      <c r="B194" s="37" t="s">
        <v>254</v>
      </c>
      <c r="C194" s="36" t="e">
        <f>IF(Dienstreiseabrechnung!#REF!&lt;0,FALSE,TRUE)</f>
        <v>#REF!</v>
      </c>
      <c r="D194" s="37" t="s">
        <v>255</v>
      </c>
      <c r="E194" s="36" t="e">
        <f t="shared" ref="E194:E195" si="5">IF(A194=C194,TRUE,FALSE)</f>
        <v>#REF!</v>
      </c>
      <c r="F194" s="33" t="s">
        <v>256</v>
      </c>
      <c r="G194" s="33" t="e">
        <f>IF(Dienstreiseabrechnung!#REF!&lt;0,TRUE,FALSE)</f>
        <v>#REF!</v>
      </c>
      <c r="H194" s="33" t="e">
        <f t="shared" ref="H194:H195" si="6">IF(AND(A194=TRUE,E194=FALSE),TRUE,FALSE)</f>
        <v>#REF!</v>
      </c>
      <c r="I194" s="121" t="e">
        <f t="shared" ref="I194:I195" si="7">IF(AND(A194=FALSE,G194=TRUE),Q194," ")</f>
        <v>#REF!</v>
      </c>
      <c r="J194" s="121" t="e">
        <f>IF(H194=TRUE,L194," ")</f>
        <v>#REF!</v>
      </c>
      <c r="K194" s="89" t="e">
        <f>IF(E194=FALSE,L194," ")</f>
        <v>#REF!</v>
      </c>
      <c r="L194" s="33" t="s">
        <v>265</v>
      </c>
      <c r="Q194" s="33" t="s">
        <v>264</v>
      </c>
    </row>
    <row r="195" spans="1:17" x14ac:dyDescent="0.25">
      <c r="A195" s="33" t="e">
        <f>IF(Dienstreiseabrechnung!#REF!=Dienstreiseabrechnung!#REF!,TRUE,FALSE)</f>
        <v>#REF!</v>
      </c>
      <c r="B195" s="49" t="s">
        <v>254</v>
      </c>
      <c r="C195" s="34" t="e">
        <f>IF(Dienstreiseabrechnung!#REF!&lt;0,FALSE,TRUE)</f>
        <v>#REF!</v>
      </c>
      <c r="D195" s="49" t="s">
        <v>255</v>
      </c>
      <c r="E195" s="34" t="e">
        <f t="shared" si="5"/>
        <v>#REF!</v>
      </c>
      <c r="F195" s="33" t="s">
        <v>256</v>
      </c>
      <c r="G195" s="33" t="e">
        <f>IF(Dienstreiseabrechnung!#REF!&lt;0,TRUE,FALSE)</f>
        <v>#REF!</v>
      </c>
      <c r="H195" s="33" t="e">
        <f t="shared" si="6"/>
        <v>#REF!</v>
      </c>
      <c r="I195" s="121" t="e">
        <f t="shared" si="7"/>
        <v>#REF!</v>
      </c>
      <c r="J195" s="121" t="e">
        <f>IF(H195=TRUE,L195," ")</f>
        <v>#REF!</v>
      </c>
      <c r="K195" s="89" t="e">
        <f>IF(E195=FALSE,L195," ")</f>
        <v>#REF!</v>
      </c>
      <c r="L195" s="33" t="s">
        <v>265</v>
      </c>
      <c r="Q195" s="33" t="s">
        <v>264</v>
      </c>
    </row>
    <row r="198" spans="1:17" x14ac:dyDescent="0.25">
      <c r="A198" s="33" t="e">
        <f>IF(Dienstreiseabrechnung!#REF!=Dienstreiseabrechnung!#REF!,TRUE,FALSE)</f>
        <v>#REF!</v>
      </c>
      <c r="B198" s="83" t="s">
        <v>254</v>
      </c>
      <c r="C198" s="39" t="e">
        <f>IF(Dienstreiseabrechnung!#REF!&lt;0,FALSE,TRUE)</f>
        <v>#REF!</v>
      </c>
      <c r="D198" s="83" t="s">
        <v>255</v>
      </c>
      <c r="E198" s="39" t="e">
        <f>IF(A198=C198,TRUE,FALSE)</f>
        <v>#REF!</v>
      </c>
      <c r="F198" s="33" t="s">
        <v>256</v>
      </c>
      <c r="G198" s="33" t="e">
        <f>IF(Dienstreiseabrechnung!#REF!&lt;0,TRUE,FALSE)</f>
        <v>#REF!</v>
      </c>
      <c r="H198" s="33" t="e">
        <f>IF(AND(A198=TRUE,E198=FALSE),TRUE,FALSE)</f>
        <v>#REF!</v>
      </c>
      <c r="I198" s="121" t="e">
        <f>IF(AND(A198=FALSE,G198=TRUE),Q198," ")</f>
        <v>#REF!</v>
      </c>
      <c r="J198" s="121" t="e">
        <f>IF(H198=TRUE,L198," ")</f>
        <v>#REF!</v>
      </c>
      <c r="K198" s="89" t="e">
        <f>IF(E198=FALSE,L198," ")</f>
        <v>#REF!</v>
      </c>
      <c r="L198" s="33" t="s">
        <v>265</v>
      </c>
      <c r="Q198" s="33" t="s">
        <v>264</v>
      </c>
    </row>
    <row r="199" spans="1:17" x14ac:dyDescent="0.25">
      <c r="A199" s="33" t="e">
        <f>IF(Dienstreiseabrechnung!#REF!=Dienstreiseabrechnung!#REF!,TRUE,FALSE)</f>
        <v>#REF!</v>
      </c>
      <c r="B199" s="37" t="s">
        <v>254</v>
      </c>
      <c r="C199" s="36" t="e">
        <f>IF(Dienstreiseabrechnung!#REF!&lt;0,FALSE,TRUE)</f>
        <v>#REF!</v>
      </c>
      <c r="D199" s="37" t="s">
        <v>255</v>
      </c>
      <c r="E199" s="36" t="e">
        <f t="shared" ref="E199:E200" si="8">IF(A199=C199,TRUE,FALSE)</f>
        <v>#REF!</v>
      </c>
      <c r="F199" s="33" t="s">
        <v>256</v>
      </c>
      <c r="G199" s="33" t="e">
        <f>IF(Dienstreiseabrechnung!#REF!&lt;0,TRUE,FALSE)</f>
        <v>#REF!</v>
      </c>
      <c r="H199" s="33" t="e">
        <f t="shared" ref="H199:H200" si="9">IF(AND(A199=TRUE,E199=FALSE),TRUE,FALSE)</f>
        <v>#REF!</v>
      </c>
      <c r="I199" s="121" t="e">
        <f t="shared" ref="I199:I200" si="10">IF(AND(A199=FALSE,G199=TRUE),Q199," ")</f>
        <v>#REF!</v>
      </c>
      <c r="J199" s="121" t="e">
        <f>IF(H199=TRUE,L199," ")</f>
        <v>#REF!</v>
      </c>
      <c r="K199" s="89" t="e">
        <f>IF(E199=FALSE,L199," ")</f>
        <v>#REF!</v>
      </c>
      <c r="L199" s="33" t="s">
        <v>265</v>
      </c>
      <c r="Q199" s="33" t="s">
        <v>264</v>
      </c>
    </row>
    <row r="200" spans="1:17" x14ac:dyDescent="0.25">
      <c r="A200" s="33" t="e">
        <f>IF(Dienstreiseabrechnung!#REF!=Dienstreiseabrechnung!#REF!,TRUE,FALSE)</f>
        <v>#REF!</v>
      </c>
      <c r="B200" s="49" t="s">
        <v>254</v>
      </c>
      <c r="C200" s="34" t="e">
        <f>IF(Dienstreiseabrechnung!#REF!&lt;0,FALSE,TRUE)</f>
        <v>#REF!</v>
      </c>
      <c r="D200" s="49" t="s">
        <v>255</v>
      </c>
      <c r="E200" s="34" t="e">
        <f t="shared" si="8"/>
        <v>#REF!</v>
      </c>
      <c r="F200" s="33" t="s">
        <v>256</v>
      </c>
      <c r="G200" s="33" t="e">
        <f>IF(Dienstreiseabrechnung!#REF!&lt;0,TRUE,FALSE)</f>
        <v>#REF!</v>
      </c>
      <c r="H200" s="33" t="e">
        <f t="shared" si="9"/>
        <v>#REF!</v>
      </c>
      <c r="I200" s="121" t="e">
        <f t="shared" si="10"/>
        <v>#REF!</v>
      </c>
      <c r="J200" s="121" t="e">
        <f>IF(H200=TRUE,L200," ")</f>
        <v>#REF!</v>
      </c>
      <c r="K200" s="89" t="e">
        <f>IF(E200=FALSE,L200," ")</f>
        <v>#REF!</v>
      </c>
      <c r="L200" s="33" t="s">
        <v>265</v>
      </c>
      <c r="Q200" s="33" t="s">
        <v>264</v>
      </c>
    </row>
    <row r="204" spans="1:17" x14ac:dyDescent="0.25">
      <c r="A204" s="33" t="s">
        <v>278</v>
      </c>
      <c r="B204" s="86" t="s">
        <v>279</v>
      </c>
      <c r="C204" s="33" t="e">
        <f>Dienstreiseabrechnung!#REF!</f>
        <v>#REF!</v>
      </c>
      <c r="D204" s="33" t="e">
        <f>IF(C204&gt;0.333,1,0)</f>
        <v>#REF!</v>
      </c>
      <c r="E204" s="33" t="s">
        <v>280</v>
      </c>
    </row>
    <row r="205" spans="1:17" x14ac:dyDescent="0.25">
      <c r="B205" s="37" t="s">
        <v>25</v>
      </c>
      <c r="C205" s="39" t="e">
        <f>Dienstreiseabrechnung!#REF!</f>
        <v>#REF!</v>
      </c>
      <c r="D205" s="33" t="e">
        <f>C208</f>
        <v>#REF!</v>
      </c>
    </row>
    <row r="206" spans="1:17" ht="15.75" thickBot="1" x14ac:dyDescent="0.3">
      <c r="B206" s="37" t="s">
        <v>26</v>
      </c>
      <c r="C206" s="36" t="e">
        <f>Dienstreiseabrechnung!#REF!</f>
        <v>#REF!</v>
      </c>
      <c r="D206" s="220" t="e">
        <f>SUM(D204:D205)</f>
        <v>#REF!</v>
      </c>
      <c r="E206" s="33" t="s">
        <v>284</v>
      </c>
    </row>
    <row r="207" spans="1:17" ht="15.75" thickTop="1" x14ac:dyDescent="0.25">
      <c r="B207" s="49" t="s">
        <v>27</v>
      </c>
      <c r="C207" s="34" t="e">
        <f>Dienstreiseabrechnung!#REF!</f>
        <v>#REF!</v>
      </c>
    </row>
    <row r="208" spans="1:17" x14ac:dyDescent="0.25">
      <c r="C208" s="33" t="e">
        <f>SUM(C205:C207)</f>
        <v>#REF!</v>
      </c>
      <c r="D208" s="33" t="e">
        <f>C204+D204</f>
        <v>#REF!</v>
      </c>
      <c r="E208" s="33" t="s">
        <v>286</v>
      </c>
    </row>
    <row r="210" spans="3:6" x14ac:dyDescent="0.25">
      <c r="D210" s="33" t="e">
        <f>D204</f>
        <v>#REF!</v>
      </c>
      <c r="E210" s="33" t="s">
        <v>289</v>
      </c>
    </row>
    <row r="211" spans="3:6" x14ac:dyDescent="0.25">
      <c r="C211" s="33" t="e">
        <f>IF(D211=0,1,0)</f>
        <v>#REF!</v>
      </c>
      <c r="D211" s="33" t="e">
        <f>IF(C204&gt;0.333,1,0)</f>
        <v>#REF!</v>
      </c>
      <c r="E211" s="33" t="s">
        <v>288</v>
      </c>
    </row>
    <row r="212" spans="3:6" x14ac:dyDescent="0.25">
      <c r="D212" s="33" t="e">
        <f>IF(C208&gt;0,1,0)</f>
        <v>#REF!</v>
      </c>
      <c r="E212" s="33" t="s">
        <v>287</v>
      </c>
    </row>
    <row r="213" spans="3:6" x14ac:dyDescent="0.25">
      <c r="D213" s="33" t="e">
        <f>IF(C204=0,1,0)</f>
        <v>#REF!</v>
      </c>
      <c r="E213" s="33" t="s">
        <v>285</v>
      </c>
    </row>
    <row r="214" spans="3:6" x14ac:dyDescent="0.25">
      <c r="D214" s="33" t="e">
        <f>D211+D213</f>
        <v>#REF!</v>
      </c>
      <c r="E214" s="33" t="e">
        <f>SUM(D210:D211)</f>
        <v>#REF!</v>
      </c>
    </row>
    <row r="215" spans="3:6" x14ac:dyDescent="0.25">
      <c r="D215" s="89" t="e">
        <f>SUM(Dienstreiseabrechnung!#REF!)</f>
        <v>#REF!</v>
      </c>
      <c r="E215" s="89" t="e">
        <f>IF(Dienstreiseabrechnung!#REF!&gt;0,1,0)</f>
        <v>#REF!</v>
      </c>
    </row>
    <row r="217" spans="3:6" x14ac:dyDescent="0.25">
      <c r="C217" s="33" t="s">
        <v>281</v>
      </c>
      <c r="D217" s="121" t="e">
        <f>IF($D$214&gt;0,-$C$205,0)</f>
        <v>#REF!</v>
      </c>
      <c r="E217" s="33" t="s">
        <v>25</v>
      </c>
      <c r="F217" s="33" t="s">
        <v>282</v>
      </c>
    </row>
    <row r="218" spans="3:6" x14ac:dyDescent="0.25">
      <c r="D218" s="121" t="e">
        <f>IF($D$214&gt;0,-$C$206,0)</f>
        <v>#REF!</v>
      </c>
      <c r="E218" s="33" t="s">
        <v>26</v>
      </c>
    </row>
    <row r="219" spans="3:6" x14ac:dyDescent="0.25">
      <c r="D219" s="121" t="e">
        <f>IF($D$214&gt;0,-$C$207,0)</f>
        <v>#REF!</v>
      </c>
      <c r="E219" s="33" t="s">
        <v>27</v>
      </c>
    </row>
    <row r="221" spans="3:6" x14ac:dyDescent="0.25">
      <c r="C221" s="33" t="s">
        <v>283</v>
      </c>
      <c r="D221" s="121" t="e">
        <f>IF($E$215=0,-$C$205,0)</f>
        <v>#REF!</v>
      </c>
      <c r="E221" s="33" t="s">
        <v>25</v>
      </c>
      <c r="F221" s="33" t="s">
        <v>282</v>
      </c>
    </row>
    <row r="222" spans="3:6" x14ac:dyDescent="0.25">
      <c r="D222" s="121" t="e">
        <f>IF($E$215=0,-$C$206,0)</f>
        <v>#REF!</v>
      </c>
      <c r="E222" s="33" t="s">
        <v>26</v>
      </c>
    </row>
    <row r="223" spans="3:6" x14ac:dyDescent="0.25">
      <c r="D223" s="121" t="e">
        <f>IF($E$215=0,-$C$207,0)</f>
        <v>#REF!</v>
      </c>
      <c r="E223" s="33" t="s">
        <v>27</v>
      </c>
    </row>
    <row r="230" spans="1:6" customFormat="1" x14ac:dyDescent="0.25">
      <c r="A230" s="250" t="b">
        <v>1</v>
      </c>
      <c r="B230" s="251">
        <f>IF(A230,C230,"")</f>
        <v>0</v>
      </c>
      <c r="C230" s="251"/>
      <c r="D230" s="251"/>
      <c r="E230" s="251"/>
      <c r="F230" s="252"/>
    </row>
    <row r="231" spans="1:6" customFormat="1" x14ac:dyDescent="0.25">
      <c r="A231" s="253"/>
      <c r="B231" t="b">
        <f>[1]Dienstreiseabrechnung!D228=FALSE</f>
        <v>1</v>
      </c>
      <c r="F231" s="254"/>
    </row>
    <row r="232" spans="1:6" customFormat="1" x14ac:dyDescent="0.25">
      <c r="A232" s="253"/>
      <c r="F232" s="254"/>
    </row>
    <row r="233" spans="1:6" customFormat="1" x14ac:dyDescent="0.25">
      <c r="A233" s="255" t="s">
        <v>58</v>
      </c>
      <c r="B233" s="256"/>
      <c r="C233" s="256"/>
      <c r="D233" s="256"/>
      <c r="E233" s="256"/>
      <c r="F233" s="257"/>
    </row>
    <row r="234" spans="1:6" customFormat="1" x14ac:dyDescent="0.25"/>
    <row r="235" spans="1:6" customFormat="1" x14ac:dyDescent="0.25">
      <c r="A235" s="258" t="s">
        <v>57</v>
      </c>
      <c r="B235" s="252"/>
    </row>
    <row r="236" spans="1:6" customFormat="1" x14ac:dyDescent="0.25">
      <c r="A236" s="253" t="s">
        <v>56</v>
      </c>
      <c r="B236" s="254"/>
    </row>
    <row r="237" spans="1:6" customFormat="1" x14ac:dyDescent="0.25">
      <c r="A237" s="253"/>
      <c r="B237" s="254"/>
    </row>
    <row r="238" spans="1:6" customFormat="1" x14ac:dyDescent="0.25">
      <c r="A238" s="259" t="b">
        <v>0</v>
      </c>
      <c r="B238" s="254" t="b">
        <f>IF(A240&gt;0,[1]Basistabelle!R184=[1]Basistabelle!A240,0)</f>
        <v>1</v>
      </c>
      <c r="D238" t="b">
        <v>0</v>
      </c>
      <c r="E238" t="s">
        <v>305</v>
      </c>
    </row>
    <row r="239" spans="1:6" customFormat="1" x14ac:dyDescent="0.25">
      <c r="A239" s="253">
        <v>130</v>
      </c>
      <c r="B239" s="254"/>
      <c r="E239" t="s">
        <v>306</v>
      </c>
    </row>
    <row r="240" spans="1:6" customFormat="1" x14ac:dyDescent="0.25">
      <c r="A240" s="260">
        <f>A239-A238</f>
        <v>130</v>
      </c>
      <c r="B240" s="261">
        <f>IF(A240&gt;0,0,A240)</f>
        <v>0</v>
      </c>
      <c r="C240">
        <f>IF(D238=TRUE,B238,B240)</f>
        <v>0</v>
      </c>
      <c r="D240">
        <f>IF(C240=FALSE,0,C240)</f>
        <v>0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"/>
  <sheetViews>
    <sheetView workbookViewId="0">
      <selection activeCell="H29" sqref="H2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9D13C2E536CA44863BDDE6FF11A2AB" ma:contentTypeVersion="3" ma:contentTypeDescription="Ein neues Dokument erstellen." ma:contentTypeScope="" ma:versionID="360ad4230e1477036cdd7a99bcb1b575">
  <xsd:schema xmlns:xsd="http://www.w3.org/2001/XMLSchema" xmlns:xs="http://www.w3.org/2001/XMLSchema" xmlns:p="http://schemas.microsoft.com/office/2006/metadata/properties" xmlns:ns2="3795d4c6-7cac-41d2-aa02-c7197d16165d" targetNamespace="http://schemas.microsoft.com/office/2006/metadata/properties" ma:root="true" ma:fieldsID="24c2b168ce3fdc642916019a66f65eb0" ns2:_="">
    <xsd:import namespace="3795d4c6-7cac-41d2-aa02-c7197d1616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5d4c6-7cac-41d2-aa02-c7197d161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D Y 0 o W B 2 S V j C l A A A A 9 w A A A B I A H A B D b 2 5 m a W c v U G F j a 2 F n Z S 5 4 b W w g o h g A K K A U A A A A A A A A A A A A A A A A A A A A A A A A A A A A h Y 9 L D o I w G I S v Q r q n L 1 w Y 8 l M W 6 k 4 S E x P j t i k V G q E Y W i x 3 c + G R v I I Y n z u X M / N N M n O 7 X C E f 2 y Y 6 6 9 6 Z z m a I Y Y o i b V V X G l t l a P C H e I 5 y A R u p j r L S 0 Q R b l 4 7 O Z K j 2 / p Q S E k L A I c F d X x F O K S P 7 Y r 1 V t W 5 l b K z z 0 i q N P q 3 y f w s J 2 D 3 H C I 4 Z m 2 H O e Y I p k L c L h b F f g k + D H + m P C Y u h 8 U O v R a n j 5 Q r I W w J 5 n R B 3 U E s D B B Q A A g A I A A 2 N K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j S h Y K I p H u A 4 A A A A R A A A A E w A c A E Z v c m 1 1 b G F z L 1 N l Y 3 R p b 2 4 x L m 0 g o h g A K K A U A A A A A A A A A A A A A A A A A A A A A A A A A A A A K 0 5 N L s n M z 1 M I h t C G 1 g B Q S w E C L Q A U A A I A C A A N j S h Y H Z J W M K U A A A D 3 A A A A E g A A A A A A A A A A A A A A A A A A A A A A Q 2 9 u Z m l n L 1 B h Y 2 t h Z 2 U u e G 1 s U E s B A i 0 A F A A C A A g A D Y 0 o W A / K 6 a u k A A A A 6 Q A A A B M A A A A A A A A A A A A A A A A A 8 Q A A A F t D b 2 5 0 Z W 5 0 X 1 R 5 c G V z X S 5 4 b W x Q S w E C L Q A U A A I A C A A N j S h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+ L j h W A f h U u V i S a D R h P P v Q A A A A A C A A A A A A A D Z g A A w A A A A B A A A A B 0 v K y W w u g o P s c s o f / 6 Y A w e A A A A A A S A A A C g A A A A E A A A A O z 8 1 G W A l e n h T C L w e h p s 3 x R Q A A A A u z H 4 C w i Y M h v K r L s g E Y c C m r 0 p N 0 / V v A Z Q T B B l 9 R K + J D e H X 9 u H g q r 1 J 1 E f X l t j f o n 0 r 1 U F p t w s N a N Y n 9 I 3 L 2 h g j c C j j V A K q h y y H 4 A O z i x + c U U U A A A A q A 2 i U S K Y 6 k S p x S C Z / v R O Y g p W S Z s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E7DE0D-5986-4F94-A560-59D5DCA3F2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654B0-A223-4383-8013-1F4BA4A6E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95d4c6-7cac-41d2-aa02-c7197d1616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A06D41-A665-44EF-8A57-23A89628ADB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8706F43-06D2-42FB-A19F-0A8935767554}">
  <ds:schemaRefs>
    <ds:schemaRef ds:uri="3795d4c6-7cac-41d2-aa02-c7197d16165d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Anleitung</vt:lpstr>
      <vt:lpstr>Dienstreiseabrechnung</vt:lpstr>
      <vt:lpstr>Basistabelle</vt:lpstr>
      <vt:lpstr>Tabelle1</vt:lpstr>
      <vt:lpstr>Tabelle2</vt:lpstr>
      <vt:lpstr>Tabelle3</vt:lpstr>
      <vt:lpstr>Tabelle4</vt:lpstr>
      <vt:lpstr>Tabelle5</vt:lpstr>
      <vt:lpstr>Dienstreiseabrechnung!Druckbereich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Hundertmark, Sylvia</dc:creator>
  <cp:lastModifiedBy>Lüken, Laura</cp:lastModifiedBy>
  <cp:lastPrinted>2024-01-08T16:50:51Z</cp:lastPrinted>
  <dcterms:created xsi:type="dcterms:W3CDTF">2018-08-14T06:11:17Z</dcterms:created>
  <dcterms:modified xsi:type="dcterms:W3CDTF">2024-01-22T13:37:47Z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0x010100769D13C2E536CA44863BDDE6FF11A2AB</vt:lpwstr>
  </property>
</Properties>
</file>